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515" windowHeight="11805"/>
  </bookViews>
  <sheets>
    <sheet name="Rahmen Darstellung" sheetId="3" r:id="rId1"/>
    <sheet name="Abrechnung besondere Wohnform" sheetId="2" r:id="rId2"/>
    <sheet name="Rahmen Gesamt" sheetId="1" r:id="rId3"/>
  </sheets>
  <calcPr calcId="145621"/>
</workbook>
</file>

<file path=xl/calcChain.xml><?xml version="1.0" encoding="utf-8"?>
<calcChain xmlns="http://schemas.openxmlformats.org/spreadsheetml/2006/main">
  <c r="D74" i="2" l="1"/>
  <c r="F48" i="1"/>
  <c r="F47" i="1"/>
  <c r="E48" i="1"/>
  <c r="E47" i="1"/>
  <c r="C49" i="1"/>
  <c r="C48" i="1"/>
  <c r="C47" i="1"/>
  <c r="C46" i="1"/>
  <c r="C45" i="1"/>
  <c r="F38" i="1"/>
  <c r="F37" i="1"/>
  <c r="E38" i="1"/>
  <c r="E37" i="1"/>
  <c r="C38" i="1"/>
  <c r="C37" i="1"/>
  <c r="F25" i="1"/>
  <c r="F24" i="1"/>
  <c r="E25" i="1"/>
  <c r="E24" i="1"/>
  <c r="C25" i="1"/>
  <c r="C24" i="1"/>
  <c r="B88" i="3"/>
  <c r="B87" i="3"/>
  <c r="C72" i="3"/>
  <c r="C55" i="3"/>
  <c r="C54" i="3"/>
  <c r="B90" i="3" s="1"/>
  <c r="C71" i="3"/>
  <c r="B89" i="3" s="1"/>
  <c r="G90" i="3" l="1"/>
  <c r="B91" i="3"/>
  <c r="G89" i="3"/>
  <c r="D189" i="2" l="1"/>
  <c r="C39" i="1" l="1"/>
  <c r="C26" i="1"/>
  <c r="C73" i="3"/>
  <c r="C56" i="3"/>
  <c r="D84" i="2" l="1"/>
  <c r="C34" i="1"/>
  <c r="C31" i="1"/>
  <c r="C27" i="1"/>
  <c r="C32" i="1"/>
  <c r="C33" i="1"/>
  <c r="C28" i="1"/>
  <c r="C29" i="1"/>
  <c r="C30" i="1"/>
  <c r="C62" i="3"/>
  <c r="C59" i="3"/>
  <c r="C63" i="3"/>
  <c r="C58" i="3"/>
  <c r="C61" i="3"/>
  <c r="C64" i="3"/>
  <c r="C57" i="3"/>
  <c r="C60" i="3"/>
  <c r="G91" i="3"/>
  <c r="D83" i="2" l="1"/>
  <c r="D73" i="2"/>
  <c r="C36" i="3"/>
  <c r="C35" i="3"/>
  <c r="E70" i="3"/>
  <c r="C66" i="3"/>
  <c r="E53" i="3"/>
  <c r="E54" i="3" l="1"/>
  <c r="E55" i="3"/>
  <c r="E71" i="3"/>
  <c r="E72" i="3"/>
  <c r="E73" i="3"/>
  <c r="G87" i="3"/>
  <c r="G88" i="3"/>
  <c r="E56" i="3"/>
  <c r="F70" i="3"/>
  <c r="F53" i="3"/>
  <c r="F72" i="3" l="1"/>
  <c r="F71" i="3"/>
  <c r="F73" i="3"/>
  <c r="F54" i="3"/>
  <c r="F55" i="3"/>
  <c r="E62" i="3"/>
  <c r="E66" i="3"/>
  <c r="E58" i="3"/>
  <c r="E63" i="3"/>
  <c r="E59" i="3"/>
  <c r="E64" i="3"/>
  <c r="E60" i="3"/>
  <c r="E61" i="3"/>
  <c r="E57" i="3"/>
  <c r="F66" i="3"/>
  <c r="F56" i="3"/>
  <c r="B190" i="2"/>
  <c r="A190" i="2"/>
  <c r="F61" i="3" l="1"/>
  <c r="F59" i="3"/>
  <c r="F60" i="3"/>
  <c r="F62" i="3"/>
  <c r="F63" i="3"/>
  <c r="F57" i="3"/>
  <c r="F58" i="3"/>
  <c r="F64" i="3"/>
  <c r="B235" i="2"/>
  <c r="A235" i="2"/>
  <c r="B234" i="2"/>
  <c r="A234" i="2"/>
  <c r="B233" i="2"/>
  <c r="A233" i="2"/>
  <c r="B232" i="2"/>
  <c r="A232" i="2"/>
  <c r="B231" i="2"/>
  <c r="A231" i="2"/>
  <c r="E41" i="1"/>
  <c r="F41" i="1" s="1"/>
  <c r="E36" i="1"/>
  <c r="E23" i="1"/>
  <c r="B249" i="2"/>
  <c r="A249" i="2"/>
  <c r="B248" i="2"/>
  <c r="A248" i="2"/>
  <c r="B247" i="2"/>
  <c r="A247" i="2"/>
  <c r="B244" i="2"/>
  <c r="A244" i="2"/>
  <c r="B243" i="2"/>
  <c r="A243" i="2"/>
  <c r="B224" i="2"/>
  <c r="A224" i="2"/>
  <c r="B223" i="2"/>
  <c r="A223" i="2"/>
  <c r="B222" i="2"/>
  <c r="A222" i="2"/>
  <c r="E222" i="2" s="1"/>
  <c r="B221" i="2"/>
  <c r="A221" i="2"/>
  <c r="B220" i="2"/>
  <c r="A220" i="2"/>
  <c r="B214" i="2"/>
  <c r="A214" i="2"/>
  <c r="B213" i="2"/>
  <c r="A213" i="2"/>
  <c r="B212" i="2"/>
  <c r="A212" i="2"/>
  <c r="B211" i="2"/>
  <c r="A211" i="2"/>
  <c r="B210" i="2"/>
  <c r="A210" i="2"/>
  <c r="B203" i="2"/>
  <c r="A203" i="2"/>
  <c r="B202" i="2"/>
  <c r="A202" i="2"/>
  <c r="B201" i="2"/>
  <c r="A201" i="2"/>
  <c r="B200" i="2"/>
  <c r="A200" i="2"/>
  <c r="B199" i="2"/>
  <c r="A199" i="2"/>
  <c r="B193" i="2"/>
  <c r="A193" i="2"/>
  <c r="B192" i="2"/>
  <c r="A192" i="2"/>
  <c r="B191" i="2"/>
  <c r="A191" i="2"/>
  <c r="B188" i="2"/>
  <c r="A188" i="2"/>
  <c r="B187" i="2"/>
  <c r="A187" i="2"/>
  <c r="B181" i="2"/>
  <c r="A181" i="2"/>
  <c r="B180" i="2"/>
  <c r="A180" i="2"/>
  <c r="B179" i="2"/>
  <c r="A179" i="2"/>
  <c r="B178" i="2"/>
  <c r="A178" i="2"/>
  <c r="B177" i="2"/>
  <c r="A177" i="2"/>
  <c r="B171" i="2"/>
  <c r="A171" i="2"/>
  <c r="B170" i="2"/>
  <c r="A170" i="2"/>
  <c r="B169" i="2"/>
  <c r="A169" i="2"/>
  <c r="B168" i="2"/>
  <c r="A168" i="2"/>
  <c r="B167" i="2"/>
  <c r="A167" i="2"/>
  <c r="B159" i="2"/>
  <c r="A159" i="2"/>
  <c r="B158" i="2"/>
  <c r="A158" i="2"/>
  <c r="B157" i="2"/>
  <c r="A157" i="2"/>
  <c r="B156" i="2"/>
  <c r="A156" i="2"/>
  <c r="B155" i="2"/>
  <c r="A155" i="2"/>
  <c r="B149" i="2"/>
  <c r="A149" i="2"/>
  <c r="B148" i="2"/>
  <c r="A148" i="2"/>
  <c r="B147" i="2"/>
  <c r="A147" i="2"/>
  <c r="B146" i="2"/>
  <c r="A146" i="2"/>
  <c r="B145" i="2"/>
  <c r="A145" i="2"/>
  <c r="B139" i="2"/>
  <c r="A139" i="2"/>
  <c r="B138" i="2"/>
  <c r="A138" i="2"/>
  <c r="B137" i="2"/>
  <c r="A137" i="2"/>
  <c r="B136" i="2"/>
  <c r="A136" i="2"/>
  <c r="B135" i="2"/>
  <c r="A135" i="2"/>
  <c r="B127" i="2"/>
  <c r="A127" i="2"/>
  <c r="B126" i="2"/>
  <c r="A126" i="2"/>
  <c r="B125" i="2"/>
  <c r="A125" i="2"/>
  <c r="B124" i="2"/>
  <c r="A124" i="2"/>
  <c r="B123" i="2"/>
  <c r="A123" i="2"/>
  <c r="B117" i="2"/>
  <c r="A117" i="2"/>
  <c r="B116" i="2"/>
  <c r="A116" i="2"/>
  <c r="B115" i="2"/>
  <c r="A115" i="2"/>
  <c r="B114" i="2"/>
  <c r="A114" i="2"/>
  <c r="B113" i="2"/>
  <c r="A113" i="2"/>
  <c r="B107" i="2"/>
  <c r="A107" i="2"/>
  <c r="B106" i="2"/>
  <c r="A106" i="2"/>
  <c r="B105" i="2"/>
  <c r="A105" i="2"/>
  <c r="B104" i="2"/>
  <c r="A104" i="2"/>
  <c r="B103" i="2"/>
  <c r="A103" i="2"/>
  <c r="B97" i="2"/>
  <c r="A97" i="2"/>
  <c r="B96" i="2"/>
  <c r="A96" i="2"/>
  <c r="B95" i="2"/>
  <c r="A95" i="2"/>
  <c r="B94" i="2"/>
  <c r="A94" i="2"/>
  <c r="B93" i="2"/>
  <c r="A93" i="2"/>
  <c r="B87" i="2"/>
  <c r="A87" i="2"/>
  <c r="B86" i="2"/>
  <c r="A86" i="2"/>
  <c r="B85" i="2"/>
  <c r="A85" i="2"/>
  <c r="B84" i="2"/>
  <c r="A84" i="2"/>
  <c r="B83" i="2"/>
  <c r="A83" i="2"/>
  <c r="B77" i="2"/>
  <c r="A77" i="2"/>
  <c r="B76" i="2"/>
  <c r="A76" i="2"/>
  <c r="B75" i="2"/>
  <c r="A75" i="2"/>
  <c r="B74" i="2"/>
  <c r="A74" i="2"/>
  <c r="B73" i="2"/>
  <c r="A73" i="2"/>
  <c r="B44" i="2"/>
  <c r="A44" i="2"/>
  <c r="B43" i="2"/>
  <c r="A43" i="2"/>
  <c r="B42" i="2"/>
  <c r="A42" i="2"/>
  <c r="B41" i="2"/>
  <c r="A41" i="2"/>
  <c r="B40" i="2"/>
  <c r="A40" i="2"/>
  <c r="B32" i="2"/>
  <c r="A32" i="2"/>
  <c r="B31" i="2"/>
  <c r="A31" i="2"/>
  <c r="B30" i="2"/>
  <c r="A30" i="2"/>
  <c r="B29" i="2"/>
  <c r="A29" i="2"/>
  <c r="B28" i="2"/>
  <c r="A28" i="2"/>
  <c r="B22" i="2"/>
  <c r="A22" i="2"/>
  <c r="B21" i="2"/>
  <c r="A21" i="2"/>
  <c r="B20" i="2"/>
  <c r="A20" i="2"/>
  <c r="B19" i="2"/>
  <c r="A19" i="2"/>
  <c r="B18" i="2"/>
  <c r="A18" i="2"/>
  <c r="B12" i="2"/>
  <c r="B11" i="2"/>
  <c r="B10" i="2"/>
  <c r="B9" i="2"/>
  <c r="B8" i="2"/>
  <c r="A12" i="2"/>
  <c r="A11" i="2"/>
  <c r="A10" i="2"/>
  <c r="A9" i="2"/>
  <c r="A8" i="2"/>
  <c r="D11" i="2"/>
  <c r="D10" i="2"/>
  <c r="F23" i="1" l="1"/>
  <c r="F26" i="1" s="1"/>
  <c r="E26" i="1"/>
  <c r="D245" i="2"/>
  <c r="G245" i="2" s="1"/>
  <c r="E39" i="1"/>
  <c r="D190" i="2"/>
  <c r="G190" i="2" s="1"/>
  <c r="H190" i="2" s="1"/>
  <c r="F36" i="1"/>
  <c r="F39" i="1" s="1"/>
  <c r="E223" i="2"/>
  <c r="E212" i="2"/>
  <c r="E220" i="2"/>
  <c r="E243" i="2"/>
  <c r="E233" i="2"/>
  <c r="E213" i="2"/>
  <c r="E210" i="2"/>
  <c r="E234" i="2"/>
  <c r="E231" i="2"/>
  <c r="D125" i="2"/>
  <c r="D138" i="2"/>
  <c r="E247" i="2"/>
  <c r="E232" i="2"/>
  <c r="E235" i="2"/>
  <c r="E244" i="2"/>
  <c r="E248" i="2"/>
  <c r="E249" i="2"/>
  <c r="E221" i="2"/>
  <c r="E224" i="2"/>
  <c r="E211" i="2"/>
  <c r="E214" i="2"/>
  <c r="E192" i="2"/>
  <c r="E149" i="2"/>
  <c r="E95" i="2"/>
  <c r="E136" i="2"/>
  <c r="E43" i="2"/>
  <c r="E135" i="2"/>
  <c r="E148" i="2"/>
  <c r="E123" i="2"/>
  <c r="E171" i="2"/>
  <c r="E199" i="2"/>
  <c r="E124" i="2"/>
  <c r="E155" i="2"/>
  <c r="E168" i="2"/>
  <c r="E156" i="2"/>
  <c r="E191" i="2"/>
  <c r="E114" i="2"/>
  <c r="E177" i="2"/>
  <c r="E137" i="2"/>
  <c r="E167" i="2"/>
  <c r="E200" i="2"/>
  <c r="E116" i="2"/>
  <c r="E103" i="2"/>
  <c r="E202" i="2"/>
  <c r="E187" i="2"/>
  <c r="E188" i="2"/>
  <c r="E193" i="2"/>
  <c r="E203" i="2"/>
  <c r="E201" i="2"/>
  <c r="E180" i="2"/>
  <c r="E181" i="2"/>
  <c r="E179" i="2"/>
  <c r="E178" i="2"/>
  <c r="E170" i="2"/>
  <c r="E169" i="2"/>
  <c r="E159" i="2"/>
  <c r="E157" i="2"/>
  <c r="E158" i="2"/>
  <c r="E145" i="2"/>
  <c r="E147" i="2"/>
  <c r="E146" i="2"/>
  <c r="E139" i="2"/>
  <c r="E138" i="2"/>
  <c r="E125" i="2"/>
  <c r="E126" i="2"/>
  <c r="E127" i="2"/>
  <c r="E113" i="2"/>
  <c r="E117" i="2"/>
  <c r="E115" i="2"/>
  <c r="E106" i="2"/>
  <c r="E104" i="2"/>
  <c r="E107" i="2"/>
  <c r="E105" i="2"/>
  <c r="E94" i="2"/>
  <c r="E96" i="2"/>
  <c r="E97" i="2"/>
  <c r="E93" i="2"/>
  <c r="E75" i="2"/>
  <c r="E85" i="2"/>
  <c r="E11" i="2"/>
  <c r="G11" i="2" s="1"/>
  <c r="E41" i="2"/>
  <c r="D75" i="2"/>
  <c r="D85" i="2"/>
  <c r="E40" i="2"/>
  <c r="E83" i="2"/>
  <c r="G83" i="2" s="1"/>
  <c r="E74" i="2"/>
  <c r="G74" i="2" s="1"/>
  <c r="D76" i="2"/>
  <c r="E84" i="2"/>
  <c r="G84" i="2" s="1"/>
  <c r="D86" i="2"/>
  <c r="E86" i="2"/>
  <c r="E87" i="2"/>
  <c r="E76" i="2"/>
  <c r="E73" i="2"/>
  <c r="E77" i="2"/>
  <c r="D42" i="2"/>
  <c r="D20" i="2"/>
  <c r="D21" i="2"/>
  <c r="D43" i="2"/>
  <c r="D30" i="2"/>
  <c r="D31" i="2"/>
  <c r="E44" i="2"/>
  <c r="E42" i="2"/>
  <c r="E9" i="2"/>
  <c r="E29" i="2"/>
  <c r="E22" i="2"/>
  <c r="E10" i="2"/>
  <c r="G10" i="2" s="1"/>
  <c r="E30" i="2"/>
  <c r="E8" i="2"/>
  <c r="E18" i="2"/>
  <c r="E12" i="2"/>
  <c r="E21" i="2"/>
  <c r="E28" i="2"/>
  <c r="E31" i="2"/>
  <c r="E19" i="2"/>
  <c r="E32" i="2"/>
  <c r="E20" i="2"/>
  <c r="D213" i="2" l="1"/>
  <c r="D137" i="2"/>
  <c r="D105" i="2"/>
  <c r="D246" i="2"/>
  <c r="G246" i="2" s="1"/>
  <c r="H246" i="2" s="1"/>
  <c r="D179" i="2"/>
  <c r="G179" i="2" s="1"/>
  <c r="D244" i="2"/>
  <c r="D232" i="2"/>
  <c r="D221" i="2"/>
  <c r="D156" i="2"/>
  <c r="D200" i="2"/>
  <c r="G200" i="2" s="1"/>
  <c r="D104" i="2"/>
  <c r="G104" i="2" s="1"/>
  <c r="D178" i="2"/>
  <c r="D146" i="2"/>
  <c r="D211" i="2"/>
  <c r="D114" i="2"/>
  <c r="G114" i="2" s="1"/>
  <c r="D188" i="2"/>
  <c r="G188" i="2" s="1"/>
  <c r="D94" i="2"/>
  <c r="G94" i="2" s="1"/>
  <c r="D136" i="2"/>
  <c r="G136" i="2" s="1"/>
  <c r="D124" i="2"/>
  <c r="G124" i="2" s="1"/>
  <c r="D168" i="2"/>
  <c r="D169" i="2"/>
  <c r="E28" i="1"/>
  <c r="E30" i="1"/>
  <c r="E27" i="1"/>
  <c r="E34" i="1"/>
  <c r="E31" i="1"/>
  <c r="E29" i="1"/>
  <c r="E33" i="1"/>
  <c r="E32" i="1"/>
  <c r="E49" i="1"/>
  <c r="D214" i="2" s="1"/>
  <c r="G214" i="2" s="1"/>
  <c r="D12" i="2"/>
  <c r="G12" i="2" s="1"/>
  <c r="F28" i="1"/>
  <c r="F29" i="1"/>
  <c r="F27" i="1"/>
  <c r="F34" i="1"/>
  <c r="F30" i="1"/>
  <c r="F33" i="1"/>
  <c r="F31" i="1"/>
  <c r="F32" i="1"/>
  <c r="G221" i="2"/>
  <c r="G244" i="2"/>
  <c r="G232" i="2"/>
  <c r="G213" i="2"/>
  <c r="G178" i="2"/>
  <c r="G169" i="2"/>
  <c r="G211" i="2"/>
  <c r="G125" i="2"/>
  <c r="D170" i="2"/>
  <c r="G170" i="2" s="1"/>
  <c r="D96" i="2"/>
  <c r="G96" i="2" s="1"/>
  <c r="D126" i="2"/>
  <c r="G126" i="2" s="1"/>
  <c r="D148" i="2"/>
  <c r="G148" i="2" s="1"/>
  <c r="D106" i="2"/>
  <c r="G106" i="2" s="1"/>
  <c r="D202" i="2"/>
  <c r="G202" i="2" s="1"/>
  <c r="D180" i="2"/>
  <c r="G180" i="2" s="1"/>
  <c r="D158" i="2"/>
  <c r="G158" i="2" s="1"/>
  <c r="D95" i="2"/>
  <c r="G95" i="2" s="1"/>
  <c r="D157" i="2"/>
  <c r="G157" i="2" s="1"/>
  <c r="D115" i="2"/>
  <c r="G115" i="2" s="1"/>
  <c r="D201" i="2"/>
  <c r="G201" i="2" s="1"/>
  <c r="D212" i="2"/>
  <c r="G212" i="2" s="1"/>
  <c r="D116" i="2"/>
  <c r="G116" i="2" s="1"/>
  <c r="D191" i="2"/>
  <c r="G191" i="2" s="1"/>
  <c r="D192" i="2"/>
  <c r="G192" i="2" s="1"/>
  <c r="D147" i="2"/>
  <c r="G147" i="2" s="1"/>
  <c r="G105" i="2"/>
  <c r="G137" i="2"/>
  <c r="G138" i="2"/>
  <c r="G156" i="2"/>
  <c r="G168" i="2"/>
  <c r="G146" i="2"/>
  <c r="G43" i="2"/>
  <c r="G85" i="2"/>
  <c r="G73" i="2"/>
  <c r="G75" i="2"/>
  <c r="G21" i="2"/>
  <c r="G76" i="2"/>
  <c r="G42" i="2"/>
  <c r="G86" i="2"/>
  <c r="D87" i="2"/>
  <c r="G87" i="2" s="1"/>
  <c r="D77" i="2"/>
  <c r="G77" i="2" s="1"/>
  <c r="G20" i="2"/>
  <c r="G31" i="2"/>
  <c r="D44" i="2"/>
  <c r="G44" i="2" s="1"/>
  <c r="D32" i="2"/>
  <c r="G32" i="2" s="1"/>
  <c r="D22" i="2"/>
  <c r="G22" i="2" s="1"/>
  <c r="G30" i="2"/>
  <c r="C16" i="1"/>
  <c r="D9" i="2" s="1"/>
  <c r="C15" i="1"/>
  <c r="D8" i="2" s="1"/>
  <c r="D139" i="2" l="1"/>
  <c r="G139" i="2" s="1"/>
  <c r="D127" i="2"/>
  <c r="G127" i="2" s="1"/>
  <c r="D159" i="2"/>
  <c r="G159" i="2" s="1"/>
  <c r="D181" i="2"/>
  <c r="G181" i="2" s="1"/>
  <c r="F49" i="1"/>
  <c r="D107" i="2"/>
  <c r="G107" i="2" s="1"/>
  <c r="D117" i="2"/>
  <c r="G117" i="2" s="1"/>
  <c r="D203" i="2"/>
  <c r="G203" i="2" s="1"/>
  <c r="G205" i="2" s="1"/>
  <c r="D171" i="2"/>
  <c r="G171" i="2" s="1"/>
  <c r="D97" i="2"/>
  <c r="G97" i="2" s="1"/>
  <c r="D193" i="2"/>
  <c r="G193" i="2" s="1"/>
  <c r="D149" i="2"/>
  <c r="G149" i="2" s="1"/>
  <c r="D243" i="2"/>
  <c r="D231" i="2"/>
  <c r="D220" i="2"/>
  <c r="G220" i="2" s="1"/>
  <c r="D177" i="2"/>
  <c r="G177" i="2" s="1"/>
  <c r="G182" i="2" s="1"/>
  <c r="D93" i="2"/>
  <c r="G93" i="2" s="1"/>
  <c r="D135" i="2"/>
  <c r="G135" i="2" s="1"/>
  <c r="G140" i="2" s="1"/>
  <c r="D167" i="2"/>
  <c r="G167" i="2" s="1"/>
  <c r="G172" i="2" s="1"/>
  <c r="D123" i="2"/>
  <c r="G123" i="2" s="1"/>
  <c r="G128" i="2" s="1"/>
  <c r="D155" i="2"/>
  <c r="G155" i="2" s="1"/>
  <c r="D145" i="2"/>
  <c r="G145" i="2" s="1"/>
  <c r="D199" i="2"/>
  <c r="G199" i="2" s="1"/>
  <c r="D103" i="2"/>
  <c r="G103" i="2" s="1"/>
  <c r="G108" i="2" s="1"/>
  <c r="D210" i="2"/>
  <c r="G210" i="2" s="1"/>
  <c r="G215" i="2" s="1"/>
  <c r="D113" i="2"/>
  <c r="G113" i="2" s="1"/>
  <c r="D187" i="2"/>
  <c r="G187" i="2" s="1"/>
  <c r="G194" i="2" s="1"/>
  <c r="G160" i="2"/>
  <c r="G231" i="2"/>
  <c r="G243" i="2"/>
  <c r="D222" i="2"/>
  <c r="G222" i="2" s="1"/>
  <c r="D247" i="2"/>
  <c r="G247" i="2" s="1"/>
  <c r="D233" i="2"/>
  <c r="G233" i="2" s="1"/>
  <c r="D235" i="2"/>
  <c r="G235" i="2" s="1"/>
  <c r="D249" i="2"/>
  <c r="G249" i="2" s="1"/>
  <c r="D224" i="2"/>
  <c r="G224" i="2" s="1"/>
  <c r="G150" i="2"/>
  <c r="D248" i="2"/>
  <c r="G248" i="2" s="1"/>
  <c r="D223" i="2"/>
  <c r="G223" i="2" s="1"/>
  <c r="D234" i="2"/>
  <c r="G234" i="2" s="1"/>
  <c r="G88" i="2"/>
  <c r="G78" i="2"/>
  <c r="D28" i="2"/>
  <c r="G28" i="2" s="1"/>
  <c r="G8" i="2"/>
  <c r="D40" i="2"/>
  <c r="G40" i="2" s="1"/>
  <c r="D18" i="2"/>
  <c r="G18" i="2" s="1"/>
  <c r="D29" i="2"/>
  <c r="G29" i="2" s="1"/>
  <c r="D41" i="2"/>
  <c r="G41" i="2" s="1"/>
  <c r="G9" i="2"/>
  <c r="D19" i="2"/>
  <c r="G19" i="2" s="1"/>
  <c r="G118" i="2" l="1"/>
  <c r="G98" i="2"/>
  <c r="G236" i="2"/>
  <c r="G250" i="2"/>
  <c r="G225" i="2"/>
  <c r="G23" i="2"/>
  <c r="G13" i="2"/>
  <c r="G45" i="2"/>
  <c r="G33" i="2"/>
</calcChain>
</file>

<file path=xl/comments1.xml><?xml version="1.0" encoding="utf-8"?>
<comments xmlns="http://schemas.openxmlformats.org/spreadsheetml/2006/main">
  <authors>
    <author>Träbing, Michael</author>
  </authors>
  <commentList>
    <comment ref="C53" authorId="0">
      <text>
        <r>
          <rPr>
            <b/>
            <sz val="9"/>
            <color indexed="81"/>
            <rFont val="Tahoma"/>
            <family val="2"/>
          </rPr>
          <t>Träbing, Michael:</t>
        </r>
        <r>
          <rPr>
            <sz val="9"/>
            <color indexed="81"/>
            <rFont val="Tahoma"/>
            <family val="2"/>
          </rPr>
          <t xml:space="preserve">
Wert stammt aus Umstellungsdatei, Tabellenblatt 7, und beinhaltet die Fortschreibungen zum 01.01.2022, 01.01.2023 und eventuell 01.07.2023.</t>
        </r>
      </text>
    </comment>
    <comment ref="C66" authorId="0">
      <text>
        <r>
          <rPr>
            <b/>
            <sz val="9"/>
            <color indexed="81"/>
            <rFont val="Tahoma"/>
            <family val="2"/>
          </rPr>
          <t>Träbing, Michael:</t>
        </r>
        <r>
          <rPr>
            <sz val="9"/>
            <color indexed="81"/>
            <rFont val="Tahoma"/>
            <family val="2"/>
          </rPr>
          <t xml:space="preserve">
Preis pro Stunde / 60 Minuten / 7 Tage * 14,05 %</t>
        </r>
      </text>
    </comment>
    <comment ref="C74" authorId="0">
      <text>
        <r>
          <rPr>
            <b/>
            <sz val="9"/>
            <color indexed="81"/>
            <rFont val="Tahoma"/>
            <family val="2"/>
          </rPr>
          <t>Träbing, Michael:</t>
        </r>
        <r>
          <rPr>
            <sz val="9"/>
            <color indexed="81"/>
            <rFont val="Tahoma"/>
            <family val="2"/>
          </rPr>
          <t xml:space="preserve">
Preis pro Stunde / 60 Minuten / 7 Tage * 13,42 %</t>
        </r>
      </text>
    </comment>
  </commentList>
</comments>
</file>

<file path=xl/sharedStrings.xml><?xml version="1.0" encoding="utf-8"?>
<sst xmlns="http://schemas.openxmlformats.org/spreadsheetml/2006/main" count="661" uniqueCount="115">
  <si>
    <t>leistungsberechtigte Person</t>
  </si>
  <si>
    <t>Max Mustermann</t>
  </si>
  <si>
    <t>Geburtsdatum</t>
  </si>
  <si>
    <t>Leistungserbringer</t>
  </si>
  <si>
    <t>Oase e. V.</t>
  </si>
  <si>
    <t>Besondere Wohnform</t>
  </si>
  <si>
    <t>Villa Sonnenschein</t>
  </si>
  <si>
    <t xml:space="preserve">Vereinbarungsgrundlagen </t>
  </si>
  <si>
    <t>Preis Qualifizierte Assistenz pro Stunde</t>
  </si>
  <si>
    <t>Preis kompensatorische Assistenz pro Stunde</t>
  </si>
  <si>
    <t>Hauswirtschaftspauschale</t>
  </si>
  <si>
    <t>bisherige BG Wohnen</t>
  </si>
  <si>
    <t>BG 4</t>
  </si>
  <si>
    <t>bisherige BG GdT</t>
  </si>
  <si>
    <t>entspricht bei Umrechnung lt. Datei</t>
  </si>
  <si>
    <t>Minuten pro Woche QA</t>
  </si>
  <si>
    <t>Minuten pro Woche KA</t>
  </si>
  <si>
    <t>Gesamtvolumen Assistenzleistungen (ohne Pauschalen)</t>
  </si>
  <si>
    <t>Qualifizierte Assistenz</t>
  </si>
  <si>
    <t>Kompensatorische Assistenz</t>
  </si>
  <si>
    <t>Kostenzusage bis</t>
  </si>
  <si>
    <t xml:space="preserve">Minuten pro Woche </t>
  </si>
  <si>
    <t>Nachtdienstpauschale</t>
  </si>
  <si>
    <t>gesondert vorgehaltene Flächen (ehemals GdT) tägl.</t>
  </si>
  <si>
    <t>Leistungen QA</t>
  </si>
  <si>
    <t>Leistungen KA</t>
  </si>
  <si>
    <t>Minuten pro Woche (3.380 Minuten Nachtwache / 24 Wohneinheiten) durch qualifizierte Assistenz</t>
  </si>
  <si>
    <t>gesondert vorgehaltene Flächen</t>
  </si>
  <si>
    <t>Einzelpreis</t>
  </si>
  <si>
    <t>Anzahl</t>
  </si>
  <si>
    <t>Abrechnungszeitraum</t>
  </si>
  <si>
    <t>Bis</t>
  </si>
  <si>
    <t>bis</t>
  </si>
  <si>
    <t>Leistung</t>
  </si>
  <si>
    <t>Gesonderte Fläche für Fachleistungsstunden</t>
  </si>
  <si>
    <t>Nachtdienst</t>
  </si>
  <si>
    <t>Hauswirtschaft</t>
  </si>
  <si>
    <t>Gesamtpreis</t>
  </si>
  <si>
    <t>Rechnungssumme</t>
  </si>
  <si>
    <t>individuelle Teilhabeplanung mittels Pit zum 01.11.2023</t>
  </si>
  <si>
    <t xml:space="preserve">festgestellte Bedarfe: </t>
  </si>
  <si>
    <t>Leistungsgruppe 5</t>
  </si>
  <si>
    <t>Leistungsgruppe 6</t>
  </si>
  <si>
    <t>entspricht 7,5 Stunden</t>
  </si>
  <si>
    <r>
      <t xml:space="preserve">daraus ergeben sich folgende </t>
    </r>
    <r>
      <rPr>
        <b/>
        <u/>
        <sz val="11"/>
        <color theme="1"/>
        <rFont val="Calibri"/>
        <family val="2"/>
        <scheme val="minor"/>
      </rPr>
      <t>kalendertäglichen</t>
    </r>
    <r>
      <rPr>
        <sz val="11"/>
        <color theme="1"/>
        <rFont val="Calibri"/>
        <family val="2"/>
        <scheme val="minor"/>
      </rPr>
      <t xml:space="preserve"> Entgelte für den Einzelfall Max Mustermann ab Umstellung</t>
    </r>
  </si>
  <si>
    <t>Leistungsgruppe 1</t>
  </si>
  <si>
    <t>Leistungsgruppe 2</t>
  </si>
  <si>
    <t>Leistungsgruppe 3</t>
  </si>
  <si>
    <t>Leistungsgruppe 4</t>
  </si>
  <si>
    <t>Leistungsgruppe 7</t>
  </si>
  <si>
    <t>Leistungsgruppe 8</t>
  </si>
  <si>
    <t>kalendertäglich</t>
  </si>
  <si>
    <t>Kompensatorische Assistenz (466 Min./Woche)</t>
  </si>
  <si>
    <t>Qualifizierte Assistenz (554 Min./Woche)</t>
  </si>
  <si>
    <t>Kompensatorische Assistenz (8 Stunden / Woche)</t>
  </si>
  <si>
    <t>Stunden</t>
  </si>
  <si>
    <t>ab 01.07.2023</t>
  </si>
  <si>
    <t>ab 01.01.2024</t>
  </si>
  <si>
    <t>Annahme 8 % Steigerung</t>
  </si>
  <si>
    <t>Kostenzusage für 24 Monate</t>
  </si>
  <si>
    <t>Monat der Verrechnung nicht erbrachte Leistungen der Kompensatorischen Assistenz ist der Monat Oktober (Monat 12 der Leistungsbewilligung)</t>
  </si>
  <si>
    <t>Ab hier Leistungen aufgrund individueller Bedarfsermittlung und "Vollanwendung" rahmenvertraglicher Regelungen</t>
  </si>
  <si>
    <t>Von</t>
  </si>
  <si>
    <t xml:space="preserve">von     </t>
  </si>
  <si>
    <t>Annahme 3 % Steigerung</t>
  </si>
  <si>
    <t>ab 01.01.2025</t>
  </si>
  <si>
    <t>Hier erfolgt Rundung</t>
  </si>
  <si>
    <t>lbP scheidet am 15.03.2025 aus der Betreuung aus.</t>
  </si>
  <si>
    <t>Hauswirtschaft, Nachtdienst und Nutzung gesondert vorgehaltene Flächen wie bisher</t>
  </si>
  <si>
    <t>Grunddaten</t>
  </si>
  <si>
    <t>Kostenzusage Alt bis</t>
  </si>
  <si>
    <t>bisherige Leistungen</t>
  </si>
  <si>
    <t>Umrechnung für Übergangszeitraum (bis 31.10.2023)</t>
  </si>
  <si>
    <t>bisher</t>
  </si>
  <si>
    <t>Neu</t>
  </si>
  <si>
    <t>Stunden / Woche</t>
  </si>
  <si>
    <t>Gesamtvolumen Assistenzleistungen (inkl. Fahrtzeiten)</t>
  </si>
  <si>
    <t xml:space="preserve"> --&gt; Darstellung der Datenherkunft aus Musterdatei</t>
  </si>
  <si>
    <t>Vereinbarungsgrundlagen</t>
  </si>
  <si>
    <t>werden alle in Vergütungsvereinbarung ausgewiesen</t>
  </si>
  <si>
    <t>Die Rundung erfolgt damit über die Vereinbarung</t>
  </si>
  <si>
    <t>Preis pro Stunde</t>
  </si>
  <si>
    <t>stündlich</t>
  </si>
  <si>
    <t>Preis pro Basisminute Fahrtzeiten QA</t>
  </si>
  <si>
    <t>pro Basisminute / Tag</t>
  </si>
  <si>
    <t xml:space="preserve">gesondert vorgehaltene Flächen </t>
  </si>
  <si>
    <t>"Basisbetrag"</t>
  </si>
  <si>
    <t>Hier erfolgt Rundung auf 2 Nachkommastellen</t>
  </si>
  <si>
    <t xml:space="preserve"> --&gt; Darstellung der Abrechnung bis 31.10.2023</t>
  </si>
  <si>
    <t>GdT in besonderer Wohnform</t>
  </si>
  <si>
    <t>zuzügl. Hauswirtschaftspauschale</t>
  </si>
  <si>
    <t>zuzügl.Nachtdienstpauschale</t>
  </si>
  <si>
    <t>individuelle Leistungsbeträge für lbP Max Mustermann</t>
  </si>
  <si>
    <t>Einheit</t>
  </si>
  <si>
    <t>kalendertägl.</t>
  </si>
  <si>
    <t>Stundensatz</t>
  </si>
  <si>
    <t>Neue Finanzierungssystematik; Kostenzusage aus Übergangszeit / Umstellungsdatei</t>
  </si>
  <si>
    <t>Die Rechnungslegung erfolgt für die lbP, nicht für das Angebot !!!</t>
  </si>
  <si>
    <t>Neue Finanzierungssystematik; Kostenzusage aus individueller Teilhabeplanung (PiT / BELu)</t>
  </si>
  <si>
    <r>
      <t xml:space="preserve">folgende </t>
    </r>
    <r>
      <rPr>
        <b/>
        <u/>
        <sz val="11"/>
        <color theme="1"/>
        <rFont val="Arial"/>
        <family val="2"/>
      </rPr>
      <t>kalendertägliche</t>
    </r>
    <r>
      <rPr>
        <sz val="11"/>
        <color theme="1"/>
        <rFont val="Arial"/>
        <family val="2"/>
      </rPr>
      <t xml:space="preserve"> Entgelte gelten für Max Mustermann ab 01.07.2023</t>
    </r>
  </si>
  <si>
    <t>Preis pro Stunde pro Kalendertag</t>
  </si>
  <si>
    <t>Stunden LG</t>
  </si>
  <si>
    <t>entspricht 10,5 Stunden Leistung / Woche</t>
  </si>
  <si>
    <t>Qualifizierte Assistenz (LG 7)</t>
  </si>
  <si>
    <t>nicht erbrachte Stunden KA Vorjahr</t>
  </si>
  <si>
    <t>Zwischensumme</t>
  </si>
  <si>
    <t>nicht erbrachte Stunden KA llfd. Jahr</t>
  </si>
  <si>
    <t>Alter Rechenweg (Schulung)</t>
  </si>
  <si>
    <t>Preis pro Minute</t>
  </si>
  <si>
    <t>Preis pro Minute / Kalendertag</t>
  </si>
  <si>
    <t>Anzahl Minuten QA * Preis pro Minute / Tag</t>
  </si>
  <si>
    <t>Anzahl Minuten KA * Preis pro Minute / Tag</t>
  </si>
  <si>
    <t>Anzahl Minuten HW-Pauschale / 7 * Preis pro Minute KA</t>
  </si>
  <si>
    <t>Anzahl Minuten ND-Pauschale QA oder KA / 7 * Preis pro Minute QA oder KA</t>
  </si>
  <si>
    <t>Die Minutenwerte zum 01.07.2023 werden Ihnen für jede lbP in Kostenträgerschaft des LWV Hessen Ende des I. Quartals 2023 mitgeteilt. Die täglichen Werte müssen mit den Entgelten pro Minute und Tag ab 01.07.2023 selbst ermittelt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</si>
</sst>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00\ &quot;€&quot;;[Red]\-#,##0.0000\ &quot;€&quot;"/>
    <numFmt numFmtId="167" formatCode="_-* #,##0.0000\ &quot;€&quot;_-;\-* #,##0.0000\ &quot;€&quot;_-;_-* &quot;-&quot;??\ &quot;€&quot;_-;_-@_-"/>
  </numFmts>
  <fonts count="13"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b/>
      <sz val="11"/>
      <color theme="1"/>
      <name val="Arial"/>
      <family val="2"/>
    </font>
    <font>
      <sz val="11"/>
      <color theme="1"/>
      <name val="Arial"/>
      <family val="2"/>
    </font>
    <font>
      <sz val="11"/>
      <name val="Arial"/>
      <family val="2"/>
    </font>
    <font>
      <b/>
      <u/>
      <sz val="11"/>
      <color theme="1"/>
      <name val="Arial"/>
      <family val="2"/>
    </font>
    <font>
      <b/>
      <sz val="11"/>
      <color rgb="FFFF0000"/>
      <name val="Arial"/>
      <family val="2"/>
    </font>
    <font>
      <b/>
      <sz val="9"/>
      <color indexed="81"/>
      <name val="Tahoma"/>
      <family val="2"/>
    </font>
    <font>
      <sz val="9"/>
      <color indexed="81"/>
      <name val="Tahoma"/>
      <family val="2"/>
    </font>
    <font>
      <b/>
      <sz val="12"/>
      <color theme="1"/>
      <name val="Arial"/>
      <family val="2"/>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44" fontId="12" fillId="0" borderId="0" applyFont="0" applyFill="0" applyBorder="0" applyAlignment="0" applyProtection="0"/>
  </cellStyleXfs>
  <cellXfs count="66">
    <xf numFmtId="0" fontId="0" fillId="0" borderId="0" xfId="0"/>
    <xf numFmtId="14" fontId="0" fillId="0" borderId="0" xfId="0" applyNumberFormat="1"/>
    <xf numFmtId="8" fontId="0" fillId="0" borderId="0" xfId="0" applyNumberFormat="1"/>
    <xf numFmtId="1" fontId="0" fillId="0" borderId="0" xfId="0" applyNumberFormat="1"/>
    <xf numFmtId="0" fontId="1" fillId="0" borderId="0" xfId="0" applyFont="1"/>
    <xf numFmtId="1" fontId="1" fillId="0" borderId="0" xfId="0" applyNumberFormat="1" applyFont="1"/>
    <xf numFmtId="0" fontId="0" fillId="0" borderId="0" xfId="0" applyAlignment="1">
      <alignment horizontal="right"/>
    </xf>
    <xf numFmtId="0" fontId="1" fillId="0" borderId="1" xfId="0" applyFont="1" applyBorder="1"/>
    <xf numFmtId="0" fontId="1" fillId="0" borderId="1" xfId="0" applyFont="1" applyBorder="1" applyAlignment="1">
      <alignment horizontal="right"/>
    </xf>
    <xf numFmtId="8" fontId="1" fillId="0" borderId="1" xfId="0" applyNumberFormat="1" applyFont="1" applyBorder="1"/>
    <xf numFmtId="0" fontId="2" fillId="0" borderId="0" xfId="0" applyFont="1"/>
    <xf numFmtId="0" fontId="1" fillId="0" borderId="0" xfId="0" applyFont="1" applyBorder="1"/>
    <xf numFmtId="0" fontId="1" fillId="0" borderId="0" xfId="0" applyFont="1" applyBorder="1" applyAlignment="1">
      <alignment horizontal="right"/>
    </xf>
    <xf numFmtId="8" fontId="1" fillId="0" borderId="0" xfId="0" applyNumberFormat="1" applyFont="1" applyBorder="1"/>
    <xf numFmtId="0" fontId="0" fillId="0" borderId="0" xfId="0" applyAlignment="1">
      <alignment horizontal="center"/>
    </xf>
    <xf numFmtId="14" fontId="0" fillId="0" borderId="0" xfId="0" applyNumberFormat="1" applyAlignment="1">
      <alignment horizontal="center"/>
    </xf>
    <xf numFmtId="0" fontId="3" fillId="0" borderId="0" xfId="0" applyFont="1"/>
    <xf numFmtId="0" fontId="0" fillId="0" borderId="0" xfId="0" applyFill="1"/>
    <xf numFmtId="0" fontId="4" fillId="2" borderId="0" xfId="0" applyFont="1" applyFill="1"/>
    <xf numFmtId="0" fontId="5" fillId="0" borderId="0" xfId="0" applyFont="1"/>
    <xf numFmtId="0" fontId="5" fillId="2" borderId="0" xfId="0" applyFont="1" applyFill="1"/>
    <xf numFmtId="0" fontId="5" fillId="0" borderId="0" xfId="0" applyFont="1" applyFill="1"/>
    <xf numFmtId="14" fontId="5" fillId="0" borderId="0" xfId="0" applyNumberFormat="1" applyFont="1"/>
    <xf numFmtId="0" fontId="5" fillId="3" borderId="0" xfId="0" applyFont="1" applyFill="1"/>
    <xf numFmtId="1" fontId="5" fillId="3" borderId="0" xfId="0" applyNumberFormat="1" applyFont="1" applyFill="1"/>
    <xf numFmtId="1" fontId="5" fillId="0" borderId="0" xfId="0" applyNumberFormat="1" applyFont="1"/>
    <xf numFmtId="0" fontId="4" fillId="0" borderId="0" xfId="0" applyFont="1"/>
    <xf numFmtId="0" fontId="4" fillId="3" borderId="0" xfId="0" applyFont="1" applyFill="1"/>
    <xf numFmtId="1" fontId="4" fillId="3" borderId="0" xfId="0" applyNumberFormat="1" applyFont="1" applyFill="1"/>
    <xf numFmtId="1" fontId="4" fillId="0" borderId="0" xfId="0" applyNumberFormat="1" applyFont="1"/>
    <xf numFmtId="0" fontId="6" fillId="2" borderId="0" xfId="0" applyFont="1" applyFill="1"/>
    <xf numFmtId="0" fontId="6" fillId="0" borderId="0" xfId="0" applyFont="1" applyFill="1"/>
    <xf numFmtId="0" fontId="6" fillId="4" borderId="0" xfId="0" applyFont="1" applyFill="1"/>
    <xf numFmtId="0" fontId="6" fillId="3" borderId="0" xfId="0" applyFont="1" applyFill="1"/>
    <xf numFmtId="8" fontId="5" fillId="0" borderId="0" xfId="0" applyNumberFormat="1" applyFont="1" applyFill="1"/>
    <xf numFmtId="8" fontId="5" fillId="0" borderId="0" xfId="0" applyNumberFormat="1" applyFont="1"/>
    <xf numFmtId="164" fontId="5" fillId="0" borderId="0" xfId="0" applyNumberFormat="1" applyFont="1"/>
    <xf numFmtId="0" fontId="8" fillId="0" borderId="0" xfId="0" applyFont="1"/>
    <xf numFmtId="0" fontId="7" fillId="2" borderId="0" xfId="0" applyFont="1" applyFill="1"/>
    <xf numFmtId="0" fontId="4" fillId="0" borderId="0" xfId="0" applyFont="1" applyAlignment="1">
      <alignment horizontal="left" vertical="center" wrapText="1"/>
    </xf>
    <xf numFmtId="0" fontId="5" fillId="0" borderId="0" xfId="0" applyFont="1" applyAlignment="1"/>
    <xf numFmtId="0" fontId="0" fillId="5" borderId="0" xfId="0" applyFill="1"/>
    <xf numFmtId="0" fontId="11" fillId="0" borderId="0" xfId="0" applyFont="1" applyFill="1" applyAlignment="1">
      <alignment horizontal="center"/>
    </xf>
    <xf numFmtId="0" fontId="5" fillId="0" borderId="0" xfId="0" applyFont="1" applyAlignment="1">
      <alignment horizontal="left"/>
    </xf>
    <xf numFmtId="14" fontId="5" fillId="0" borderId="0" xfId="0" applyNumberFormat="1" applyFont="1" applyAlignment="1">
      <alignment horizontal="left"/>
    </xf>
    <xf numFmtId="0" fontId="0" fillId="0" borderId="0" xfId="0"/>
    <xf numFmtId="8" fontId="0" fillId="0" borderId="0" xfId="0" applyNumberFormat="1"/>
    <xf numFmtId="0" fontId="5" fillId="0" borderId="0" xfId="0" applyFont="1"/>
    <xf numFmtId="0" fontId="5" fillId="0" borderId="0" xfId="0" applyFont="1" applyFill="1"/>
    <xf numFmtId="8" fontId="5" fillId="0" borderId="0" xfId="0" applyNumberFormat="1" applyFont="1"/>
    <xf numFmtId="8" fontId="5" fillId="0" borderId="0" xfId="0" applyNumberFormat="1" applyFont="1" applyFill="1"/>
    <xf numFmtId="0" fontId="0" fillId="0" borderId="0" xfId="0" applyFont="1" applyFill="1"/>
    <xf numFmtId="8" fontId="0" fillId="0" borderId="0" xfId="0" applyNumberFormat="1" applyFont="1" applyFill="1"/>
    <xf numFmtId="0" fontId="5" fillId="0" borderId="0" xfId="0" applyFont="1" applyAlignment="1">
      <alignment horizontal="left"/>
    </xf>
    <xf numFmtId="14" fontId="5" fillId="0" borderId="0" xfId="0" applyNumberFormat="1" applyFont="1" applyAlignment="1">
      <alignment horizontal="left"/>
    </xf>
    <xf numFmtId="0" fontId="0" fillId="0" borderId="0" xfId="0" applyFill="1" applyAlignment="1">
      <alignment horizontal="left" wrapText="1"/>
    </xf>
    <xf numFmtId="0" fontId="11" fillId="2" borderId="0" xfId="0" applyFont="1" applyFill="1" applyAlignment="1">
      <alignment horizontal="center"/>
    </xf>
    <xf numFmtId="0" fontId="1" fillId="0" borderId="0" xfId="0" applyFont="1" applyAlignment="1">
      <alignment horizontal="center"/>
    </xf>
    <xf numFmtId="8" fontId="6" fillId="6" borderId="0" xfId="0" applyNumberFormat="1" applyFont="1" applyFill="1"/>
    <xf numFmtId="8" fontId="5" fillId="6" borderId="0" xfId="0" applyNumberFormat="1" applyFont="1" applyFill="1"/>
    <xf numFmtId="0" fontId="5" fillId="6" borderId="0" xfId="0" applyFont="1" applyFill="1"/>
    <xf numFmtId="167" fontId="5" fillId="6" borderId="0" xfId="1" applyNumberFormat="1" applyFont="1" applyFill="1"/>
    <xf numFmtId="0" fontId="5" fillId="6" borderId="0" xfId="0" applyFont="1" applyFill="1" applyAlignment="1">
      <alignment horizontal="left" vertical="center" wrapText="1"/>
    </xf>
    <xf numFmtId="8" fontId="0" fillId="6" borderId="0" xfId="0" applyNumberFormat="1" applyFill="1"/>
    <xf numFmtId="8" fontId="0" fillId="0" borderId="0" xfId="0" applyNumberFormat="1" applyFill="1"/>
    <xf numFmtId="8" fontId="6" fillId="0" borderId="0" xfId="0" applyNumberFormat="1" applyFont="1" applyFill="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21"/>
  <sheetViews>
    <sheetView tabSelected="1" zoomScale="130" zoomScaleNormal="130" workbookViewId="0">
      <selection activeCell="A104" sqref="A104"/>
    </sheetView>
  </sheetViews>
  <sheetFormatPr baseColWidth="10" defaultRowHeight="14.25" x14ac:dyDescent="0.2"/>
  <cols>
    <col min="1" max="1" width="62.5703125" style="19" customWidth="1"/>
    <col min="2" max="2" width="12.7109375" style="19" customWidth="1"/>
    <col min="3" max="3" width="15.140625" style="19" customWidth="1"/>
    <col min="4" max="4" width="25.28515625" style="19" customWidth="1"/>
    <col min="5" max="5" width="23.28515625" style="19" bestFit="1" customWidth="1"/>
    <col min="6" max="6" width="24.28515625" style="19" customWidth="1"/>
    <col min="7" max="7" width="24.85546875" style="19" bestFit="1" customWidth="1"/>
    <col min="8" max="16384" width="11.42578125" style="19"/>
  </cols>
  <sheetData>
    <row r="2" spans="1:6" ht="15" x14ac:dyDescent="0.25">
      <c r="A2" s="18" t="s">
        <v>69</v>
      </c>
    </row>
    <row r="4" spans="1:6" x14ac:dyDescent="0.2">
      <c r="A4" s="19" t="s">
        <v>3</v>
      </c>
      <c r="B4" s="53" t="s">
        <v>4</v>
      </c>
      <c r="C4" s="53"/>
    </row>
    <row r="5" spans="1:6" x14ac:dyDescent="0.2">
      <c r="A5" s="19" t="s">
        <v>5</v>
      </c>
      <c r="B5" s="19" t="s">
        <v>6</v>
      </c>
    </row>
    <row r="6" spans="1:6" x14ac:dyDescent="0.2">
      <c r="A6" s="19" t="s">
        <v>0</v>
      </c>
      <c r="B6" s="53" t="s">
        <v>1</v>
      </c>
      <c r="C6" s="53"/>
    </row>
    <row r="7" spans="1:6" x14ac:dyDescent="0.2">
      <c r="A7" s="19" t="s">
        <v>2</v>
      </c>
      <c r="B7" s="54">
        <v>33850</v>
      </c>
      <c r="C7" s="54"/>
    </row>
    <row r="8" spans="1:6" x14ac:dyDescent="0.2">
      <c r="A8" s="19" t="s">
        <v>70</v>
      </c>
      <c r="B8" s="54">
        <v>45230</v>
      </c>
      <c r="C8" s="54"/>
    </row>
    <row r="9" spans="1:6" x14ac:dyDescent="0.2">
      <c r="C9" s="44"/>
    </row>
    <row r="10" spans="1:6" x14ac:dyDescent="0.2">
      <c r="A10" s="20" t="s">
        <v>71</v>
      </c>
      <c r="E10" s="21"/>
    </row>
    <row r="11" spans="1:6" x14ac:dyDescent="0.2">
      <c r="E11" s="21"/>
    </row>
    <row r="12" spans="1:6" x14ac:dyDescent="0.2">
      <c r="A12" s="19" t="s">
        <v>5</v>
      </c>
      <c r="B12" s="40" t="s">
        <v>12</v>
      </c>
      <c r="C12" s="40"/>
      <c r="D12" s="40"/>
    </row>
    <row r="13" spans="1:6" x14ac:dyDescent="0.2">
      <c r="A13" s="19" t="s">
        <v>89</v>
      </c>
      <c r="B13" s="40" t="s">
        <v>12</v>
      </c>
      <c r="C13" s="40"/>
      <c r="E13" s="21"/>
      <c r="F13" s="21"/>
    </row>
    <row r="14" spans="1:6" x14ac:dyDescent="0.2">
      <c r="B14" s="40"/>
      <c r="C14" s="40"/>
      <c r="E14" s="21"/>
      <c r="F14" s="21"/>
    </row>
    <row r="15" spans="1:6" x14ac:dyDescent="0.2">
      <c r="C15" s="22"/>
      <c r="E15" s="21"/>
      <c r="F15" s="21"/>
    </row>
    <row r="16" spans="1:6" x14ac:dyDescent="0.2">
      <c r="C16" s="22"/>
    </row>
    <row r="17" spans="1:7" x14ac:dyDescent="0.2">
      <c r="B17" s="22"/>
    </row>
    <row r="20" spans="1:7" x14ac:dyDescent="0.2">
      <c r="B20" s="22"/>
    </row>
    <row r="23" spans="1:7" x14ac:dyDescent="0.2">
      <c r="C23" s="22"/>
    </row>
    <row r="24" spans="1:7" x14ac:dyDescent="0.2">
      <c r="C24" s="22"/>
    </row>
    <row r="25" spans="1:7" x14ac:dyDescent="0.2">
      <c r="A25" s="20" t="s">
        <v>72</v>
      </c>
      <c r="C25" s="22"/>
      <c r="F25" s="21"/>
      <c r="G25" s="21"/>
    </row>
    <row r="26" spans="1:7" x14ac:dyDescent="0.2">
      <c r="C26" s="22"/>
    </row>
    <row r="27" spans="1:7" x14ac:dyDescent="0.2">
      <c r="A27" s="19" t="s">
        <v>5</v>
      </c>
      <c r="B27" s="19" t="s">
        <v>73</v>
      </c>
      <c r="C27" s="22" t="s">
        <v>12</v>
      </c>
      <c r="D27" s="22"/>
    </row>
    <row r="28" spans="1:7" x14ac:dyDescent="0.2">
      <c r="A28" s="19" t="s">
        <v>14</v>
      </c>
      <c r="B28" s="23" t="s">
        <v>74</v>
      </c>
      <c r="C28" s="24">
        <v>376</v>
      </c>
      <c r="D28" s="23" t="s">
        <v>15</v>
      </c>
    </row>
    <row r="29" spans="1:7" x14ac:dyDescent="0.2">
      <c r="B29" s="23"/>
      <c r="C29" s="24">
        <v>309</v>
      </c>
      <c r="D29" s="23" t="s">
        <v>16</v>
      </c>
    </row>
    <row r="30" spans="1:7" x14ac:dyDescent="0.2">
      <c r="A30" s="19" t="s">
        <v>89</v>
      </c>
      <c r="B30" s="19" t="s">
        <v>73</v>
      </c>
      <c r="C30" s="22" t="s">
        <v>12</v>
      </c>
      <c r="D30" s="22"/>
    </row>
    <row r="31" spans="1:7" x14ac:dyDescent="0.2">
      <c r="A31" s="19" t="s">
        <v>14</v>
      </c>
      <c r="B31" s="23" t="s">
        <v>74</v>
      </c>
      <c r="C31" s="24">
        <v>178</v>
      </c>
      <c r="D31" s="23" t="s">
        <v>16</v>
      </c>
    </row>
    <row r="32" spans="1:7" x14ac:dyDescent="0.2">
      <c r="B32" s="23"/>
      <c r="C32" s="24">
        <v>157</v>
      </c>
      <c r="D32" s="23" t="s">
        <v>16</v>
      </c>
    </row>
    <row r="33" spans="1:6" x14ac:dyDescent="0.2">
      <c r="C33" s="25"/>
      <c r="E33" s="21"/>
    </row>
    <row r="34" spans="1:6" ht="15" x14ac:dyDescent="0.25">
      <c r="A34" s="26" t="s">
        <v>76</v>
      </c>
      <c r="B34" s="26"/>
      <c r="C34" s="26"/>
      <c r="D34" s="26"/>
    </row>
    <row r="35" spans="1:6" ht="15" x14ac:dyDescent="0.25">
      <c r="A35" s="26" t="s">
        <v>18</v>
      </c>
      <c r="B35" s="27" t="s">
        <v>74</v>
      </c>
      <c r="C35" s="28">
        <f>+C28+C31</f>
        <v>554</v>
      </c>
      <c r="D35" s="27" t="s">
        <v>15</v>
      </c>
    </row>
    <row r="36" spans="1:6" ht="15" x14ac:dyDescent="0.25">
      <c r="A36" s="26" t="s">
        <v>19</v>
      </c>
      <c r="B36" s="27" t="s">
        <v>74</v>
      </c>
      <c r="C36" s="28">
        <f>+C29+C32</f>
        <v>466</v>
      </c>
      <c r="D36" s="27" t="s">
        <v>16</v>
      </c>
    </row>
    <row r="37" spans="1:6" ht="15" x14ac:dyDescent="0.25">
      <c r="A37" s="26"/>
      <c r="B37" s="26"/>
      <c r="C37" s="29"/>
      <c r="D37" s="26"/>
    </row>
    <row r="38" spans="1:6" ht="15" x14ac:dyDescent="0.25">
      <c r="A38" s="26" t="s">
        <v>90</v>
      </c>
      <c r="B38" s="26"/>
      <c r="C38" s="29">
        <v>115</v>
      </c>
      <c r="D38" s="26" t="s">
        <v>21</v>
      </c>
    </row>
    <row r="39" spans="1:6" ht="15" x14ac:dyDescent="0.25">
      <c r="A39" s="26" t="s">
        <v>91</v>
      </c>
      <c r="B39" s="26"/>
      <c r="C39" s="29">
        <v>140</v>
      </c>
      <c r="D39" s="26" t="s">
        <v>26</v>
      </c>
    </row>
    <row r="41" spans="1:6" x14ac:dyDescent="0.2">
      <c r="A41" s="19" t="s">
        <v>77</v>
      </c>
    </row>
    <row r="42" spans="1:6" ht="15" x14ac:dyDescent="0.25">
      <c r="A42" s="26"/>
      <c r="B42" s="26"/>
      <c r="C42" s="29"/>
      <c r="D42" s="26"/>
    </row>
    <row r="43" spans="1:6" ht="15" x14ac:dyDescent="0.25">
      <c r="A43" s="26"/>
      <c r="B43" s="26"/>
      <c r="C43" s="29"/>
      <c r="D43" s="26"/>
    </row>
    <row r="44" spans="1:6" ht="15" x14ac:dyDescent="0.25">
      <c r="A44" s="26"/>
      <c r="B44" s="26"/>
      <c r="C44" s="29"/>
      <c r="D44" s="26"/>
    </row>
    <row r="45" spans="1:6" ht="15" x14ac:dyDescent="0.25">
      <c r="A45" s="26"/>
      <c r="B45" s="26"/>
      <c r="C45" s="29"/>
      <c r="D45" s="26"/>
    </row>
    <row r="46" spans="1:6" ht="15" x14ac:dyDescent="0.25">
      <c r="B46" s="26"/>
      <c r="C46" s="29"/>
      <c r="D46" s="26"/>
    </row>
    <row r="47" spans="1:6" x14ac:dyDescent="0.2">
      <c r="A47" s="30" t="s">
        <v>78</v>
      </c>
      <c r="E47" s="19" t="s">
        <v>58</v>
      </c>
      <c r="F47" s="19" t="s">
        <v>64</v>
      </c>
    </row>
    <row r="48" spans="1:6" x14ac:dyDescent="0.2">
      <c r="A48" s="31" t="s">
        <v>79</v>
      </c>
    </row>
    <row r="49" spans="1:6" x14ac:dyDescent="0.2">
      <c r="A49" s="32" t="s">
        <v>80</v>
      </c>
    </row>
    <row r="50" spans="1:6" ht="8.25" customHeight="1" x14ac:dyDescent="0.2">
      <c r="A50" s="31"/>
    </row>
    <row r="51" spans="1:6" x14ac:dyDescent="0.2">
      <c r="A51" s="33" t="s">
        <v>18</v>
      </c>
      <c r="C51" s="19" t="s">
        <v>56</v>
      </c>
      <c r="E51" s="19" t="s">
        <v>57</v>
      </c>
      <c r="F51" s="19" t="s">
        <v>65</v>
      </c>
    </row>
    <row r="52" spans="1:6" ht="2.25" customHeight="1" x14ac:dyDescent="0.2"/>
    <row r="53" spans="1:6" x14ac:dyDescent="0.2">
      <c r="A53" s="19" t="s">
        <v>81</v>
      </c>
      <c r="C53" s="34">
        <v>60</v>
      </c>
      <c r="D53" s="19" t="s">
        <v>82</v>
      </c>
      <c r="E53" s="35">
        <f t="shared" ref="E53" si="0">ROUND(C53*1.08,2)</f>
        <v>64.8</v>
      </c>
      <c r="F53" s="35">
        <f>ROUND(E53*1.03,2)</f>
        <v>66.739999999999995</v>
      </c>
    </row>
    <row r="54" spans="1:6" s="47" customFormat="1" x14ac:dyDescent="0.2">
      <c r="A54" s="60" t="s">
        <v>108</v>
      </c>
      <c r="B54" s="60"/>
      <c r="C54" s="59">
        <f>ROUND(C53/60,2)</f>
        <v>1</v>
      </c>
      <c r="E54" s="59">
        <f>ROUND(E53/60,2)</f>
        <v>1.08</v>
      </c>
      <c r="F54" s="59">
        <f>ROUND(F53/60,2)</f>
        <v>1.1100000000000001</v>
      </c>
    </row>
    <row r="55" spans="1:6" x14ac:dyDescent="0.2">
      <c r="A55" s="60" t="s">
        <v>109</v>
      </c>
      <c r="B55" s="60"/>
      <c r="C55" s="61">
        <f>ROUND(C53/60/7,4)</f>
        <v>0.1429</v>
      </c>
      <c r="E55" s="61">
        <f>ROUND(E53/60/7,4)</f>
        <v>0.15429999999999999</v>
      </c>
      <c r="F55" s="61">
        <f>ROUND(F53/60/7,4)</f>
        <v>0.15890000000000001</v>
      </c>
    </row>
    <row r="56" spans="1:6" s="47" customFormat="1" x14ac:dyDescent="0.2">
      <c r="A56" s="48" t="s">
        <v>100</v>
      </c>
      <c r="B56" s="48" t="s">
        <v>101</v>
      </c>
      <c r="C56" s="50">
        <f>ROUND(C53/7,2)</f>
        <v>8.57</v>
      </c>
      <c r="D56" s="48" t="s">
        <v>51</v>
      </c>
      <c r="E56" s="50">
        <f>ROUND(E53/7,2)</f>
        <v>9.26</v>
      </c>
      <c r="F56" s="50">
        <f>ROUND(F53/7,2)</f>
        <v>9.5299999999999994</v>
      </c>
    </row>
    <row r="57" spans="1:6" x14ac:dyDescent="0.2">
      <c r="A57" s="19" t="s">
        <v>45</v>
      </c>
      <c r="B57" s="19">
        <v>1</v>
      </c>
      <c r="C57" s="35">
        <f>ROUND(C$56*$B57,2)</f>
        <v>8.57</v>
      </c>
      <c r="D57" s="19" t="s">
        <v>51</v>
      </c>
      <c r="E57" s="49">
        <f>ROUND(E$56*$B57,2)</f>
        <v>9.26</v>
      </c>
      <c r="F57" s="49">
        <f>ROUND(F$56*$B57,2)</f>
        <v>9.5299999999999994</v>
      </c>
    </row>
    <row r="58" spans="1:6" x14ac:dyDescent="0.2">
      <c r="A58" s="19" t="s">
        <v>46</v>
      </c>
      <c r="B58" s="19">
        <v>2</v>
      </c>
      <c r="C58" s="49">
        <f>ROUND(C$56*$B58,2)</f>
        <v>17.14</v>
      </c>
      <c r="D58" s="19" t="s">
        <v>51</v>
      </c>
      <c r="E58" s="49">
        <f>ROUND(E$56*$B58,2)</f>
        <v>18.52</v>
      </c>
      <c r="F58" s="49">
        <f>ROUND(F$56*$B58,2)</f>
        <v>19.059999999999999</v>
      </c>
    </row>
    <row r="59" spans="1:6" x14ac:dyDescent="0.2">
      <c r="A59" s="19" t="s">
        <v>47</v>
      </c>
      <c r="B59" s="19">
        <v>3</v>
      </c>
      <c r="C59" s="49">
        <f>ROUND(C$56*$B59,2)</f>
        <v>25.71</v>
      </c>
      <c r="D59" s="19" t="s">
        <v>51</v>
      </c>
      <c r="E59" s="49">
        <f>ROUND(E$56*$B59,2)</f>
        <v>27.78</v>
      </c>
      <c r="F59" s="49">
        <f>ROUND(F$56*$B59,2)</f>
        <v>28.59</v>
      </c>
    </row>
    <row r="60" spans="1:6" x14ac:dyDescent="0.2">
      <c r="A60" s="19" t="s">
        <v>48</v>
      </c>
      <c r="B60" s="19">
        <v>4</v>
      </c>
      <c r="C60" s="49">
        <f>ROUND(C$56*$B60,2)</f>
        <v>34.28</v>
      </c>
      <c r="D60" s="19" t="s">
        <v>51</v>
      </c>
      <c r="E60" s="49">
        <f>ROUND(E$56*$B60,2)</f>
        <v>37.04</v>
      </c>
      <c r="F60" s="49">
        <f>ROUND(F$56*$B60,2)</f>
        <v>38.119999999999997</v>
      </c>
    </row>
    <row r="61" spans="1:6" x14ac:dyDescent="0.2">
      <c r="A61" s="19" t="s">
        <v>41</v>
      </c>
      <c r="B61" s="19">
        <v>5.5</v>
      </c>
      <c r="C61" s="49">
        <f>ROUND(C$56*$B61,2)</f>
        <v>47.14</v>
      </c>
      <c r="D61" s="19" t="s">
        <v>51</v>
      </c>
      <c r="E61" s="49">
        <f>ROUND(E$56*$B61,2)</f>
        <v>50.93</v>
      </c>
      <c r="F61" s="49">
        <f>ROUND(F$56*$B61,2)</f>
        <v>52.42</v>
      </c>
    </row>
    <row r="62" spans="1:6" x14ac:dyDescent="0.2">
      <c r="A62" s="19" t="s">
        <v>42</v>
      </c>
      <c r="B62" s="19">
        <v>7.5</v>
      </c>
      <c r="C62" s="49">
        <f>ROUND(C$56*$B62,2)</f>
        <v>64.28</v>
      </c>
      <c r="D62" s="19" t="s">
        <v>51</v>
      </c>
      <c r="E62" s="49">
        <f>ROUND(E$56*$B62,2)</f>
        <v>69.45</v>
      </c>
      <c r="F62" s="49">
        <f>ROUND(F$56*$B62,2)</f>
        <v>71.48</v>
      </c>
    </row>
    <row r="63" spans="1:6" x14ac:dyDescent="0.2">
      <c r="A63" s="19" t="s">
        <v>49</v>
      </c>
      <c r="B63" s="19">
        <v>10.5</v>
      </c>
      <c r="C63" s="49">
        <f>ROUND(C$56*$B63,2)</f>
        <v>89.99</v>
      </c>
      <c r="D63" s="19" t="s">
        <v>51</v>
      </c>
      <c r="E63" s="49">
        <f>ROUND(E$56*$B63,2)</f>
        <v>97.23</v>
      </c>
      <c r="F63" s="49">
        <f>ROUND(F$56*$B63,2)</f>
        <v>100.07</v>
      </c>
    </row>
    <row r="64" spans="1:6" x14ac:dyDescent="0.2">
      <c r="A64" s="19" t="s">
        <v>50</v>
      </c>
      <c r="B64" s="19">
        <v>15</v>
      </c>
      <c r="C64" s="49">
        <f>ROUND(C$56*$B64,2)</f>
        <v>128.55000000000001</v>
      </c>
      <c r="D64" s="19" t="s">
        <v>51</v>
      </c>
      <c r="E64" s="49">
        <f>ROUND(E$56*$B64,2)</f>
        <v>138.9</v>
      </c>
      <c r="F64" s="49">
        <f>ROUND(F$56*$B64,2)</f>
        <v>142.94999999999999</v>
      </c>
    </row>
    <row r="65" spans="1:6" ht="3.75" customHeight="1" x14ac:dyDescent="0.2">
      <c r="C65" s="35"/>
      <c r="E65" s="49"/>
      <c r="F65" s="35"/>
    </row>
    <row r="66" spans="1:6" hidden="1" x14ac:dyDescent="0.2">
      <c r="A66" s="19" t="s">
        <v>83</v>
      </c>
      <c r="C66" s="36">
        <f>ROUND(C53/60/7*14.05/100,4)</f>
        <v>2.01E-2</v>
      </c>
      <c r="D66" s="19" t="s">
        <v>84</v>
      </c>
      <c r="E66" s="49">
        <f>ROUND(E$56*$B66,2)</f>
        <v>0</v>
      </c>
      <c r="F66" s="36">
        <f>ROUND(F53/60/7*14.05/100,4)</f>
        <v>2.23E-2</v>
      </c>
    </row>
    <row r="67" spans="1:6" ht="7.5" customHeight="1" x14ac:dyDescent="0.2">
      <c r="C67" s="35"/>
    </row>
    <row r="68" spans="1:6" x14ac:dyDescent="0.2">
      <c r="A68" s="33" t="s">
        <v>19</v>
      </c>
      <c r="C68" s="35"/>
    </row>
    <row r="69" spans="1:6" ht="4.5" customHeight="1" x14ac:dyDescent="0.2">
      <c r="C69" s="35"/>
    </row>
    <row r="70" spans="1:6" x14ac:dyDescent="0.2">
      <c r="A70" s="19" t="s">
        <v>81</v>
      </c>
      <c r="C70" s="35">
        <v>40</v>
      </c>
      <c r="D70" s="19" t="s">
        <v>82</v>
      </c>
      <c r="E70" s="35">
        <f>ROUND(C70*1.08,2)</f>
        <v>43.2</v>
      </c>
      <c r="F70" s="35">
        <f t="shared" ref="F70" si="1">ROUND(E70*1.03,2)</f>
        <v>44.5</v>
      </c>
    </row>
    <row r="71" spans="1:6" s="47" customFormat="1" x14ac:dyDescent="0.2">
      <c r="A71" s="60" t="s">
        <v>108</v>
      </c>
      <c r="B71" s="60"/>
      <c r="C71" s="59">
        <f>ROUND(C70/60,2)</f>
        <v>0.67</v>
      </c>
      <c r="E71" s="59">
        <f>ROUND(E70/60,2)</f>
        <v>0.72</v>
      </c>
      <c r="F71" s="59">
        <f>ROUND(F70/60,2)</f>
        <v>0.74</v>
      </c>
    </row>
    <row r="72" spans="1:6" s="47" customFormat="1" x14ac:dyDescent="0.2">
      <c r="A72" s="60" t="s">
        <v>109</v>
      </c>
      <c r="B72" s="60"/>
      <c r="C72" s="61">
        <f>ROUND(C70/60/7,4)</f>
        <v>9.5200000000000007E-2</v>
      </c>
      <c r="E72" s="61">
        <f>ROUND(E70/60/7,4)</f>
        <v>0.10290000000000001</v>
      </c>
      <c r="F72" s="61">
        <f>ROUND(F70/60/7,4)</f>
        <v>0.106</v>
      </c>
    </row>
    <row r="73" spans="1:6" s="47" customFormat="1" x14ac:dyDescent="0.2">
      <c r="A73" s="48" t="s">
        <v>100</v>
      </c>
      <c r="B73" s="48"/>
      <c r="C73" s="50">
        <f>ROUND(C70/7,2)</f>
        <v>5.71</v>
      </c>
      <c r="D73" s="48" t="s">
        <v>51</v>
      </c>
      <c r="E73" s="50">
        <f>ROUND(E70/7,2)</f>
        <v>6.17</v>
      </c>
      <c r="F73" s="50">
        <f>ROUND(F70/7,2)</f>
        <v>6.36</v>
      </c>
    </row>
    <row r="74" spans="1:6" x14ac:dyDescent="0.2">
      <c r="C74" s="36"/>
      <c r="E74" s="36"/>
      <c r="F74" s="36"/>
    </row>
    <row r="75" spans="1:6" ht="6" customHeight="1" x14ac:dyDescent="0.2">
      <c r="C75" s="36"/>
      <c r="E75" s="36"/>
      <c r="F75" s="36"/>
    </row>
    <row r="76" spans="1:6" x14ac:dyDescent="0.2">
      <c r="A76" s="33" t="s">
        <v>85</v>
      </c>
      <c r="C76" s="36"/>
      <c r="E76" s="36"/>
      <c r="F76" s="36"/>
    </row>
    <row r="77" spans="1:6" ht="6" customHeight="1" x14ac:dyDescent="0.2">
      <c r="C77" s="36"/>
      <c r="E77" s="36"/>
      <c r="F77" s="36"/>
    </row>
    <row r="78" spans="1:6" x14ac:dyDescent="0.2">
      <c r="A78" s="19" t="s">
        <v>86</v>
      </c>
      <c r="C78" s="35">
        <v>8.9</v>
      </c>
      <c r="D78" s="19" t="s">
        <v>51</v>
      </c>
      <c r="E78" s="35">
        <v>9.61</v>
      </c>
      <c r="F78" s="35">
        <v>9.9</v>
      </c>
    </row>
    <row r="79" spans="1:6" x14ac:dyDescent="0.2">
      <c r="C79" s="35"/>
    </row>
    <row r="80" spans="1:6" x14ac:dyDescent="0.2">
      <c r="C80" s="35"/>
    </row>
    <row r="81" spans="1:7" x14ac:dyDescent="0.2">
      <c r="C81" s="35"/>
    </row>
    <row r="82" spans="1:7" x14ac:dyDescent="0.2">
      <c r="A82" s="20" t="s">
        <v>92</v>
      </c>
      <c r="C82" s="35"/>
      <c r="E82" s="47"/>
    </row>
    <row r="83" spans="1:7" x14ac:dyDescent="0.2">
      <c r="C83" s="35"/>
      <c r="E83" s="47"/>
    </row>
    <row r="84" spans="1:7" x14ac:dyDescent="0.2">
      <c r="C84" s="35"/>
      <c r="E84" s="47"/>
    </row>
    <row r="85" spans="1:7" ht="15" x14ac:dyDescent="0.25">
      <c r="A85" s="19" t="s">
        <v>99</v>
      </c>
      <c r="C85" s="35"/>
      <c r="E85" s="47"/>
    </row>
    <row r="86" spans="1:7" x14ac:dyDescent="0.2">
      <c r="E86" s="47"/>
      <c r="G86" s="19" t="s">
        <v>107</v>
      </c>
    </row>
    <row r="87" spans="1:7" x14ac:dyDescent="0.2">
      <c r="A87" s="19" t="s">
        <v>24</v>
      </c>
      <c r="B87" s="59">
        <f>ROUND(C35*C55,2)</f>
        <v>79.17</v>
      </c>
      <c r="C87" s="19" t="s">
        <v>51</v>
      </c>
      <c r="D87" s="35" t="s">
        <v>110</v>
      </c>
      <c r="G87" s="59">
        <f>ROUND(C53*C35/60/7,2)</f>
        <v>79.14</v>
      </c>
    </row>
    <row r="88" spans="1:7" x14ac:dyDescent="0.2">
      <c r="A88" s="19" t="s">
        <v>25</v>
      </c>
      <c r="B88" s="59">
        <f>ROUND(C36*C72,2)</f>
        <v>44.36</v>
      </c>
      <c r="C88" s="19" t="s">
        <v>51</v>
      </c>
      <c r="D88" s="49" t="s">
        <v>111</v>
      </c>
      <c r="G88" s="59">
        <f>ROUND(C36*C70/60/7,2)</f>
        <v>44.38</v>
      </c>
    </row>
    <row r="89" spans="1:7" x14ac:dyDescent="0.2">
      <c r="A89" s="19" t="s">
        <v>10</v>
      </c>
      <c r="B89" s="59">
        <f>ROUND(C38/7*C71,2)</f>
        <v>11.01</v>
      </c>
      <c r="C89" s="19" t="s">
        <v>51</v>
      </c>
      <c r="D89" s="35" t="s">
        <v>112</v>
      </c>
      <c r="G89" s="59">
        <f>ROUND(C38*C70/60/7,2)</f>
        <v>10.95</v>
      </c>
    </row>
    <row r="90" spans="1:7" x14ac:dyDescent="0.2">
      <c r="A90" s="19" t="s">
        <v>22</v>
      </c>
      <c r="B90" s="58">
        <f>ROUND(C39/7*C54,2)</f>
        <v>20</v>
      </c>
      <c r="C90" s="19" t="s">
        <v>51</v>
      </c>
      <c r="D90" s="49" t="s">
        <v>113</v>
      </c>
      <c r="G90" s="58">
        <f>ROUND(C39*C53/60/7,2)</f>
        <v>20</v>
      </c>
    </row>
    <row r="91" spans="1:7" x14ac:dyDescent="0.2">
      <c r="A91" s="19" t="s">
        <v>27</v>
      </c>
      <c r="B91" s="65">
        <f>C78</f>
        <v>8.9</v>
      </c>
      <c r="C91" s="19" t="s">
        <v>51</v>
      </c>
      <c r="D91" s="35"/>
      <c r="G91" s="65">
        <f>C78</f>
        <v>8.9</v>
      </c>
    </row>
    <row r="92" spans="1:7" x14ac:dyDescent="0.2">
      <c r="C92" s="35"/>
      <c r="E92" s="35"/>
      <c r="F92" s="35"/>
    </row>
    <row r="93" spans="1:7" ht="15" x14ac:dyDescent="0.25">
      <c r="A93" s="37" t="s">
        <v>87</v>
      </c>
      <c r="C93" s="35"/>
      <c r="E93" s="35"/>
      <c r="F93" s="35"/>
    </row>
    <row r="94" spans="1:7" x14ac:dyDescent="0.2">
      <c r="C94" s="35"/>
      <c r="E94" s="35"/>
      <c r="F94" s="35"/>
    </row>
    <row r="95" spans="1:7" x14ac:dyDescent="0.2">
      <c r="A95" s="62" t="s">
        <v>114</v>
      </c>
      <c r="B95" s="62"/>
      <c r="C95" s="62"/>
      <c r="E95" s="35"/>
      <c r="F95" s="35"/>
    </row>
    <row r="96" spans="1:7" x14ac:dyDescent="0.2">
      <c r="A96" s="62"/>
      <c r="B96" s="62"/>
      <c r="C96" s="62"/>
      <c r="E96" s="35"/>
      <c r="F96" s="35"/>
    </row>
    <row r="97" spans="1:7" x14ac:dyDescent="0.2">
      <c r="A97" s="62"/>
      <c r="B97" s="62"/>
      <c r="C97" s="62"/>
      <c r="E97" s="35"/>
      <c r="F97" s="35"/>
    </row>
    <row r="98" spans="1:7" x14ac:dyDescent="0.2">
      <c r="C98" s="35"/>
      <c r="E98" s="35"/>
      <c r="F98" s="35"/>
    </row>
    <row r="99" spans="1:7" x14ac:dyDescent="0.2">
      <c r="A99" s="19" t="s">
        <v>88</v>
      </c>
      <c r="C99" s="35"/>
      <c r="E99" s="35"/>
      <c r="F99" s="35"/>
    </row>
    <row r="100" spans="1:7" x14ac:dyDescent="0.2">
      <c r="C100" s="35"/>
      <c r="E100" s="35"/>
      <c r="F100" s="35"/>
    </row>
    <row r="101" spans="1:7" x14ac:dyDescent="0.2">
      <c r="C101" s="35"/>
      <c r="E101" s="35"/>
      <c r="F101" s="35"/>
    </row>
    <row r="102" spans="1:7" x14ac:dyDescent="0.2">
      <c r="C102" s="35"/>
      <c r="E102" s="35"/>
      <c r="F102" s="35"/>
    </row>
    <row r="103" spans="1:7" ht="7.5" customHeight="1" x14ac:dyDescent="0.2">
      <c r="C103" s="35"/>
      <c r="E103" s="35"/>
      <c r="F103" s="35"/>
    </row>
    <row r="104" spans="1:7" ht="7.5" customHeight="1" x14ac:dyDescent="0.2">
      <c r="C104" s="35"/>
      <c r="E104" s="35"/>
      <c r="F104" s="35"/>
    </row>
    <row r="105" spans="1:7" ht="15" x14ac:dyDescent="0.25">
      <c r="A105" s="38" t="s">
        <v>39</v>
      </c>
      <c r="C105" s="35"/>
      <c r="E105" s="35"/>
      <c r="F105" s="35"/>
      <c r="G105" s="37"/>
    </row>
    <row r="106" spans="1:7" ht="4.5" customHeight="1" x14ac:dyDescent="0.25">
      <c r="C106" s="35"/>
      <c r="E106" s="35"/>
      <c r="F106" s="35"/>
      <c r="G106" s="37"/>
    </row>
    <row r="107" spans="1:7" ht="15" x14ac:dyDescent="0.25">
      <c r="A107" s="19" t="s">
        <v>40</v>
      </c>
      <c r="G107" s="37"/>
    </row>
    <row r="109" spans="1:7" ht="15" x14ac:dyDescent="0.25">
      <c r="A109" s="19" t="s">
        <v>18</v>
      </c>
      <c r="B109" s="19" t="s">
        <v>49</v>
      </c>
      <c r="D109" s="19" t="s">
        <v>102</v>
      </c>
      <c r="G109" s="37"/>
    </row>
    <row r="110" spans="1:7" x14ac:dyDescent="0.2">
      <c r="A110" s="19" t="s">
        <v>19</v>
      </c>
      <c r="B110" s="43">
        <v>8</v>
      </c>
      <c r="C110" s="19" t="s">
        <v>75</v>
      </c>
    </row>
    <row r="112" spans="1:7" x14ac:dyDescent="0.2">
      <c r="A112" s="19" t="s">
        <v>68</v>
      </c>
      <c r="B112" s="35"/>
    </row>
    <row r="114" spans="1:5" ht="15" x14ac:dyDescent="0.2">
      <c r="A114" s="19" t="s">
        <v>59</v>
      </c>
      <c r="B114" s="39"/>
      <c r="C114" s="39"/>
      <c r="D114" s="39"/>
      <c r="E114" s="39"/>
    </row>
    <row r="116" spans="1:5" x14ac:dyDescent="0.2">
      <c r="A116" s="19" t="s">
        <v>60</v>
      </c>
    </row>
    <row r="118" spans="1:5" ht="15" x14ac:dyDescent="0.25">
      <c r="A118" s="26" t="s">
        <v>67</v>
      </c>
    </row>
    <row r="121" spans="1:5" x14ac:dyDescent="0.2">
      <c r="D121" s="36"/>
    </row>
  </sheetData>
  <sheetProtection password="DB81" sheet="1" objects="1" scenarios="1"/>
  <mergeCells count="5">
    <mergeCell ref="A95:C97"/>
    <mergeCell ref="B4:C4"/>
    <mergeCell ref="B6:C6"/>
    <mergeCell ref="B7:C7"/>
    <mergeCell ref="B8:C8"/>
  </mergeCells>
  <pageMargins left="0.7" right="0.7" top="0.78740157499999996" bottom="0.78740157499999996"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1"/>
  <sheetViews>
    <sheetView zoomScale="130" zoomScaleNormal="130" workbookViewId="0">
      <selection activeCell="C20" sqref="C20"/>
    </sheetView>
  </sheetViews>
  <sheetFormatPr baseColWidth="10" defaultRowHeight="15" x14ac:dyDescent="0.25"/>
  <cols>
    <col min="1" max="1" width="13" customWidth="1"/>
    <col min="3" max="3" width="46.28515625" bestFit="1" customWidth="1"/>
    <col min="9" max="9" width="13" customWidth="1"/>
    <col min="11" max="11" width="12" customWidth="1"/>
  </cols>
  <sheetData>
    <row r="1" spans="1:7" ht="15.75" x14ac:dyDescent="0.25">
      <c r="A1" s="56" t="s">
        <v>96</v>
      </c>
      <c r="B1" s="56"/>
      <c r="C1" s="56"/>
      <c r="D1" s="56"/>
      <c r="E1" s="56"/>
      <c r="F1" s="56"/>
      <c r="G1" s="56"/>
    </row>
    <row r="2" spans="1:7" s="17" customFormat="1" ht="5.25" customHeight="1" x14ac:dyDescent="0.25">
      <c r="A2" s="42"/>
      <c r="B2" s="42"/>
      <c r="C2" s="42"/>
      <c r="D2" s="42"/>
      <c r="E2" s="42"/>
      <c r="F2" s="42"/>
      <c r="G2" s="42"/>
    </row>
    <row r="3" spans="1:7" ht="15.75" x14ac:dyDescent="0.25">
      <c r="A3" s="56" t="s">
        <v>97</v>
      </c>
      <c r="B3" s="56"/>
      <c r="C3" s="56"/>
      <c r="D3" s="56"/>
      <c r="E3" s="56"/>
      <c r="F3" s="56"/>
      <c r="G3" s="56"/>
    </row>
    <row r="4" spans="1:7" s="17" customFormat="1" ht="14.25" customHeight="1" x14ac:dyDescent="0.25">
      <c r="A4" s="42"/>
      <c r="B4" s="42"/>
      <c r="C4" s="42"/>
      <c r="D4" s="42"/>
      <c r="E4" s="42"/>
      <c r="F4" s="42"/>
      <c r="G4" s="42"/>
    </row>
    <row r="5" spans="1:7" x14ac:dyDescent="0.25">
      <c r="A5" t="s">
        <v>30</v>
      </c>
      <c r="D5" s="6" t="s">
        <v>63</v>
      </c>
      <c r="E5" s="15">
        <v>45108</v>
      </c>
      <c r="F5" s="14" t="s">
        <v>32</v>
      </c>
      <c r="G5" s="15">
        <v>45138</v>
      </c>
    </row>
    <row r="7" spans="1:7" x14ac:dyDescent="0.25">
      <c r="A7" s="14" t="s">
        <v>62</v>
      </c>
      <c r="B7" s="14" t="s">
        <v>31</v>
      </c>
      <c r="C7" t="s">
        <v>33</v>
      </c>
      <c r="D7" t="s">
        <v>28</v>
      </c>
      <c r="E7" t="s">
        <v>29</v>
      </c>
      <c r="F7" t="s">
        <v>93</v>
      </c>
      <c r="G7" t="s">
        <v>37</v>
      </c>
    </row>
    <row r="8" spans="1:7" x14ac:dyDescent="0.25">
      <c r="A8" s="1">
        <f>E5</f>
        <v>45108</v>
      </c>
      <c r="B8" s="1">
        <f>G5</f>
        <v>45138</v>
      </c>
      <c r="C8" t="s">
        <v>53</v>
      </c>
      <c r="D8" s="63">
        <f>'Rahmen Gesamt'!$C$45</f>
        <v>79.17</v>
      </c>
      <c r="E8">
        <f>B8-A8+1</f>
        <v>31</v>
      </c>
      <c r="F8" t="s">
        <v>94</v>
      </c>
      <c r="G8" s="2">
        <f>D8*E8</f>
        <v>2454.27</v>
      </c>
    </row>
    <row r="9" spans="1:7" x14ac:dyDescent="0.25">
      <c r="A9" s="1">
        <f>E5</f>
        <v>45108</v>
      </c>
      <c r="B9" s="1">
        <f>G5</f>
        <v>45138</v>
      </c>
      <c r="C9" t="s">
        <v>52</v>
      </c>
      <c r="D9" s="63">
        <f>'Rahmen Gesamt'!$C$46</f>
        <v>44.36</v>
      </c>
      <c r="E9">
        <f t="shared" ref="E9:E12" si="0">B9-A9+1</f>
        <v>31</v>
      </c>
      <c r="F9" t="s">
        <v>94</v>
      </c>
      <c r="G9" s="2">
        <f>D9*E9</f>
        <v>1375.16</v>
      </c>
    </row>
    <row r="10" spans="1:7" x14ac:dyDescent="0.25">
      <c r="A10" s="1">
        <f>E5</f>
        <v>45108</v>
      </c>
      <c r="B10" s="1">
        <f>G5</f>
        <v>45138</v>
      </c>
      <c r="C10" t="s">
        <v>36</v>
      </c>
      <c r="D10" s="63">
        <f>'Rahmen Gesamt'!$C$47</f>
        <v>11.01</v>
      </c>
      <c r="E10">
        <f t="shared" si="0"/>
        <v>31</v>
      </c>
      <c r="F10" t="s">
        <v>94</v>
      </c>
      <c r="G10" s="2">
        <f>D10*E10</f>
        <v>341.31</v>
      </c>
    </row>
    <row r="11" spans="1:7" x14ac:dyDescent="0.25">
      <c r="A11" s="1">
        <f>E5</f>
        <v>45108</v>
      </c>
      <c r="B11" s="1">
        <f>G5</f>
        <v>45138</v>
      </c>
      <c r="C11" t="s">
        <v>35</v>
      </c>
      <c r="D11" s="63">
        <f>'Rahmen Gesamt'!$C$48</f>
        <v>20</v>
      </c>
      <c r="E11">
        <f t="shared" si="0"/>
        <v>31</v>
      </c>
      <c r="F11" t="s">
        <v>94</v>
      </c>
      <c r="G11" s="2">
        <f>D11*E11</f>
        <v>620</v>
      </c>
    </row>
    <row r="12" spans="1:7" x14ac:dyDescent="0.25">
      <c r="A12" s="1">
        <f>E5</f>
        <v>45108</v>
      </c>
      <c r="B12" s="1">
        <f>G5</f>
        <v>45138</v>
      </c>
      <c r="C12" t="s">
        <v>34</v>
      </c>
      <c r="D12" s="64">
        <f>'Rahmen Gesamt'!$C$49</f>
        <v>8.9</v>
      </c>
      <c r="E12">
        <f t="shared" si="0"/>
        <v>31</v>
      </c>
      <c r="F12" t="s">
        <v>94</v>
      </c>
      <c r="G12" s="2">
        <f>D12*E12</f>
        <v>275.90000000000003</v>
      </c>
    </row>
    <row r="13" spans="1:7" ht="15.75" thickBot="1" x14ac:dyDescent="0.3">
      <c r="D13" s="7"/>
      <c r="E13" s="8" t="s">
        <v>38</v>
      </c>
      <c r="F13" s="8"/>
      <c r="G13" s="9">
        <f>SUM(G8:G12)</f>
        <v>5066.6400000000003</v>
      </c>
    </row>
    <row r="14" spans="1:7" ht="15.75" thickTop="1" x14ac:dyDescent="0.25"/>
    <row r="15" spans="1:7" x14ac:dyDescent="0.25">
      <c r="A15" t="s">
        <v>30</v>
      </c>
      <c r="D15" s="6" t="s">
        <v>63</v>
      </c>
      <c r="E15" s="15">
        <v>45139</v>
      </c>
      <c r="F15" s="14" t="s">
        <v>32</v>
      </c>
      <c r="G15" s="15">
        <v>45169</v>
      </c>
    </row>
    <row r="17" spans="1:7" x14ac:dyDescent="0.25">
      <c r="A17" s="14" t="s">
        <v>62</v>
      </c>
      <c r="B17" s="14" t="s">
        <v>31</v>
      </c>
      <c r="C17" t="s">
        <v>33</v>
      </c>
      <c r="D17" t="s">
        <v>28</v>
      </c>
      <c r="E17" t="s">
        <v>29</v>
      </c>
      <c r="F17" t="s">
        <v>93</v>
      </c>
      <c r="G17" t="s">
        <v>37</v>
      </c>
    </row>
    <row r="18" spans="1:7" x14ac:dyDescent="0.25">
      <c r="A18" s="1">
        <f>E15</f>
        <v>45139</v>
      </c>
      <c r="B18" s="1">
        <f>G15</f>
        <v>45169</v>
      </c>
      <c r="C18" t="s">
        <v>53</v>
      </c>
      <c r="D18" s="2">
        <f>'Rahmen Gesamt'!$C$45</f>
        <v>79.17</v>
      </c>
      <c r="E18">
        <f>B18-A18+1</f>
        <v>31</v>
      </c>
      <c r="F18" t="s">
        <v>94</v>
      </c>
      <c r="G18" s="2">
        <f>D18*E18</f>
        <v>2454.27</v>
      </c>
    </row>
    <row r="19" spans="1:7" x14ac:dyDescent="0.25">
      <c r="A19" s="1">
        <f>E15</f>
        <v>45139</v>
      </c>
      <c r="B19" s="1">
        <f>G15</f>
        <v>45169</v>
      </c>
      <c r="C19" t="s">
        <v>52</v>
      </c>
      <c r="D19" s="2">
        <f>'Rahmen Gesamt'!$C$46</f>
        <v>44.36</v>
      </c>
      <c r="E19">
        <f>B19-A19+1</f>
        <v>31</v>
      </c>
      <c r="F19" t="s">
        <v>94</v>
      </c>
      <c r="G19" s="2">
        <f>D19*E19</f>
        <v>1375.16</v>
      </c>
    </row>
    <row r="20" spans="1:7" x14ac:dyDescent="0.25">
      <c r="A20" s="1">
        <f>E15</f>
        <v>45139</v>
      </c>
      <c r="B20" s="1">
        <f>G15</f>
        <v>45169</v>
      </c>
      <c r="C20" t="s">
        <v>36</v>
      </c>
      <c r="D20" s="2">
        <f>'Rahmen Gesamt'!$C$47</f>
        <v>11.01</v>
      </c>
      <c r="E20">
        <f>B20-A20+1</f>
        <v>31</v>
      </c>
      <c r="F20" t="s">
        <v>94</v>
      </c>
      <c r="G20" s="2">
        <f>D20*E20</f>
        <v>341.31</v>
      </c>
    </row>
    <row r="21" spans="1:7" x14ac:dyDescent="0.25">
      <c r="A21" s="1">
        <f>E15</f>
        <v>45139</v>
      </c>
      <c r="B21" s="1">
        <f>G15</f>
        <v>45169</v>
      </c>
      <c r="C21" t="s">
        <v>35</v>
      </c>
      <c r="D21" s="2">
        <f>'Rahmen Gesamt'!$C$48</f>
        <v>20</v>
      </c>
      <c r="E21">
        <f>B21-A21+1</f>
        <v>31</v>
      </c>
      <c r="F21" t="s">
        <v>94</v>
      </c>
      <c r="G21" s="2">
        <f>D21*E21</f>
        <v>620</v>
      </c>
    </row>
    <row r="22" spans="1:7" x14ac:dyDescent="0.25">
      <c r="A22" s="1">
        <f>E15</f>
        <v>45139</v>
      </c>
      <c r="B22" s="1">
        <f>G15</f>
        <v>45169</v>
      </c>
      <c r="C22" t="s">
        <v>34</v>
      </c>
      <c r="D22" s="2">
        <f>'Rahmen Gesamt'!$C$49</f>
        <v>8.9</v>
      </c>
      <c r="E22">
        <f>B22-A22+1</f>
        <v>31</v>
      </c>
      <c r="F22" t="s">
        <v>94</v>
      </c>
      <c r="G22" s="2">
        <f>D22*E22</f>
        <v>275.90000000000003</v>
      </c>
    </row>
    <row r="23" spans="1:7" ht="15.75" thickBot="1" x14ac:dyDescent="0.3">
      <c r="D23" s="7"/>
      <c r="E23" s="8" t="s">
        <v>38</v>
      </c>
      <c r="F23" s="8"/>
      <c r="G23" s="9">
        <f>SUM(G18:G22)</f>
        <v>5066.6400000000003</v>
      </c>
    </row>
    <row r="24" spans="1:7" ht="15.75" thickTop="1" x14ac:dyDescent="0.25"/>
    <row r="25" spans="1:7" x14ac:dyDescent="0.25">
      <c r="A25" t="s">
        <v>30</v>
      </c>
      <c r="D25" s="6" t="s">
        <v>63</v>
      </c>
      <c r="E25" s="15">
        <v>45170</v>
      </c>
      <c r="F25" s="14" t="s">
        <v>32</v>
      </c>
      <c r="G25" s="15">
        <v>45199</v>
      </c>
    </row>
    <row r="27" spans="1:7" x14ac:dyDescent="0.25">
      <c r="A27" s="14" t="s">
        <v>62</v>
      </c>
      <c r="B27" s="14" t="s">
        <v>31</v>
      </c>
      <c r="C27" t="s">
        <v>33</v>
      </c>
      <c r="D27" t="s">
        <v>28</v>
      </c>
      <c r="E27" t="s">
        <v>29</v>
      </c>
      <c r="F27" t="s">
        <v>93</v>
      </c>
      <c r="G27" t="s">
        <v>37</v>
      </c>
    </row>
    <row r="28" spans="1:7" x14ac:dyDescent="0.25">
      <c r="A28" s="1">
        <f>E25</f>
        <v>45170</v>
      </c>
      <c r="B28" s="1">
        <f>G25</f>
        <v>45199</v>
      </c>
      <c r="C28" t="s">
        <v>53</v>
      </c>
      <c r="D28" s="2">
        <f>'Rahmen Gesamt'!$C$45</f>
        <v>79.17</v>
      </c>
      <c r="E28">
        <f>B28-A28+1</f>
        <v>30</v>
      </c>
      <c r="F28" t="s">
        <v>94</v>
      </c>
      <c r="G28" s="2">
        <f>D28*E28</f>
        <v>2375.1</v>
      </c>
    </row>
    <row r="29" spans="1:7" x14ac:dyDescent="0.25">
      <c r="A29" s="1">
        <f>E25</f>
        <v>45170</v>
      </c>
      <c r="B29" s="1">
        <f>G25</f>
        <v>45199</v>
      </c>
      <c r="C29" t="s">
        <v>52</v>
      </c>
      <c r="D29" s="2">
        <f>'Rahmen Gesamt'!$C$46</f>
        <v>44.36</v>
      </c>
      <c r="E29">
        <f t="shared" ref="E29:E32" si="1">B29-A29+1</f>
        <v>30</v>
      </c>
      <c r="F29" t="s">
        <v>94</v>
      </c>
      <c r="G29" s="2">
        <f>D29*E29</f>
        <v>1330.8</v>
      </c>
    </row>
    <row r="30" spans="1:7" x14ac:dyDescent="0.25">
      <c r="A30" s="1">
        <f>E25</f>
        <v>45170</v>
      </c>
      <c r="B30" s="1">
        <f>G25</f>
        <v>45199</v>
      </c>
      <c r="C30" t="s">
        <v>36</v>
      </c>
      <c r="D30" s="2">
        <f>'Rahmen Gesamt'!$C$47</f>
        <v>11.01</v>
      </c>
      <c r="E30">
        <f t="shared" si="1"/>
        <v>30</v>
      </c>
      <c r="F30" t="s">
        <v>94</v>
      </c>
      <c r="G30" s="2">
        <f>D30*E30</f>
        <v>330.3</v>
      </c>
    </row>
    <row r="31" spans="1:7" x14ac:dyDescent="0.25">
      <c r="A31" s="1">
        <f>E25</f>
        <v>45170</v>
      </c>
      <c r="B31" s="1">
        <f>G25</f>
        <v>45199</v>
      </c>
      <c r="C31" t="s">
        <v>35</v>
      </c>
      <c r="D31" s="2">
        <f>'Rahmen Gesamt'!$C$48</f>
        <v>20</v>
      </c>
      <c r="E31">
        <f t="shared" si="1"/>
        <v>30</v>
      </c>
      <c r="F31" t="s">
        <v>94</v>
      </c>
      <c r="G31" s="2">
        <f>D31*E31</f>
        <v>600</v>
      </c>
    </row>
    <row r="32" spans="1:7" x14ac:dyDescent="0.25">
      <c r="A32" s="1">
        <f>E25</f>
        <v>45170</v>
      </c>
      <c r="B32" s="1">
        <f>G25</f>
        <v>45199</v>
      </c>
      <c r="C32" t="s">
        <v>34</v>
      </c>
      <c r="D32" s="2">
        <f>'Rahmen Gesamt'!$C$49</f>
        <v>8.9</v>
      </c>
      <c r="E32">
        <f t="shared" si="1"/>
        <v>30</v>
      </c>
      <c r="F32" t="s">
        <v>94</v>
      </c>
      <c r="G32" s="2">
        <f>D32*E32</f>
        <v>267</v>
      </c>
    </row>
    <row r="33" spans="1:7" ht="15.75" thickBot="1" x14ac:dyDescent="0.3">
      <c r="D33" s="7"/>
      <c r="E33" s="8" t="s">
        <v>38</v>
      </c>
      <c r="F33" s="8"/>
      <c r="G33" s="9">
        <f>SUM(G28:G32)</f>
        <v>4903.2</v>
      </c>
    </row>
    <row r="34" spans="1:7" ht="15.75" thickTop="1" x14ac:dyDescent="0.25">
      <c r="D34" s="11"/>
      <c r="E34" s="12"/>
      <c r="F34" s="12"/>
      <c r="G34" s="13"/>
    </row>
    <row r="35" spans="1:7" x14ac:dyDescent="0.25">
      <c r="D35" s="11"/>
      <c r="E35" s="12"/>
      <c r="F35" s="12"/>
      <c r="G35" s="13"/>
    </row>
    <row r="36" spans="1:7" x14ac:dyDescent="0.25">
      <c r="D36" s="11"/>
      <c r="E36" s="12"/>
      <c r="F36" s="12"/>
      <c r="G36" s="13"/>
    </row>
    <row r="37" spans="1:7" x14ac:dyDescent="0.25">
      <c r="A37" t="s">
        <v>30</v>
      </c>
      <c r="C37" s="6" t="s">
        <v>63</v>
      </c>
      <c r="D37" s="15">
        <v>45200</v>
      </c>
      <c r="E37" s="14" t="s">
        <v>32</v>
      </c>
      <c r="F37" s="14"/>
      <c r="G37" s="15">
        <v>45230</v>
      </c>
    </row>
    <row r="39" spans="1:7" x14ac:dyDescent="0.25">
      <c r="A39" s="14" t="s">
        <v>62</v>
      </c>
      <c r="B39" s="14" t="s">
        <v>31</v>
      </c>
      <c r="C39" t="s">
        <v>33</v>
      </c>
      <c r="D39" t="s">
        <v>28</v>
      </c>
      <c r="E39" t="s">
        <v>29</v>
      </c>
      <c r="F39" t="s">
        <v>93</v>
      </c>
      <c r="G39" t="s">
        <v>37</v>
      </c>
    </row>
    <row r="40" spans="1:7" x14ac:dyDescent="0.25">
      <c r="A40" s="1">
        <f>D37</f>
        <v>45200</v>
      </c>
      <c r="B40" s="1">
        <f>G37</f>
        <v>45230</v>
      </c>
      <c r="C40" t="s">
        <v>53</v>
      </c>
      <c r="D40" s="2">
        <f>'Rahmen Gesamt'!$C$45</f>
        <v>79.17</v>
      </c>
      <c r="E40">
        <f>B40-A40+1</f>
        <v>31</v>
      </c>
      <c r="F40" t="s">
        <v>94</v>
      </c>
      <c r="G40" s="2">
        <f>D40*E40</f>
        <v>2454.27</v>
      </c>
    </row>
    <row r="41" spans="1:7" x14ac:dyDescent="0.25">
      <c r="A41" s="1">
        <f>D37</f>
        <v>45200</v>
      </c>
      <c r="B41" s="1">
        <f>G37</f>
        <v>45230</v>
      </c>
      <c r="C41" t="s">
        <v>52</v>
      </c>
      <c r="D41" s="2">
        <f>'Rahmen Gesamt'!$C$46</f>
        <v>44.36</v>
      </c>
      <c r="E41">
        <f t="shared" ref="E41:E44" si="2">B41-A41+1</f>
        <v>31</v>
      </c>
      <c r="F41" t="s">
        <v>94</v>
      </c>
      <c r="G41" s="2">
        <f>D41*E41</f>
        <v>1375.16</v>
      </c>
    </row>
    <row r="42" spans="1:7" x14ac:dyDescent="0.25">
      <c r="A42" s="1">
        <f>D37</f>
        <v>45200</v>
      </c>
      <c r="B42" s="1">
        <f>G37</f>
        <v>45230</v>
      </c>
      <c r="C42" t="s">
        <v>36</v>
      </c>
      <c r="D42" s="2">
        <f>'Rahmen Gesamt'!$C$47</f>
        <v>11.01</v>
      </c>
      <c r="E42">
        <f t="shared" si="2"/>
        <v>31</v>
      </c>
      <c r="F42" t="s">
        <v>94</v>
      </c>
      <c r="G42" s="2">
        <f>D42*E42</f>
        <v>341.31</v>
      </c>
    </row>
    <row r="43" spans="1:7" x14ac:dyDescent="0.25">
      <c r="A43" s="1">
        <f>D37</f>
        <v>45200</v>
      </c>
      <c r="B43" s="1">
        <f>G37</f>
        <v>45230</v>
      </c>
      <c r="C43" t="s">
        <v>35</v>
      </c>
      <c r="D43" s="2">
        <f>'Rahmen Gesamt'!$C$48</f>
        <v>20</v>
      </c>
      <c r="E43">
        <f t="shared" si="2"/>
        <v>31</v>
      </c>
      <c r="F43" t="s">
        <v>94</v>
      </c>
      <c r="G43" s="2">
        <f>D43*E43</f>
        <v>620</v>
      </c>
    </row>
    <row r="44" spans="1:7" x14ac:dyDescent="0.25">
      <c r="A44" s="1">
        <f>D37</f>
        <v>45200</v>
      </c>
      <c r="B44" s="1">
        <f>G37</f>
        <v>45230</v>
      </c>
      <c r="C44" t="s">
        <v>34</v>
      </c>
      <c r="D44" s="2">
        <f>'Rahmen Gesamt'!$C$49</f>
        <v>8.9</v>
      </c>
      <c r="E44">
        <f t="shared" si="2"/>
        <v>31</v>
      </c>
      <c r="F44" t="s">
        <v>94</v>
      </c>
      <c r="G44" s="2">
        <f>D44*E44</f>
        <v>275.90000000000003</v>
      </c>
    </row>
    <row r="45" spans="1:7" ht="15.75" thickBot="1" x14ac:dyDescent="0.3">
      <c r="D45" s="7"/>
      <c r="E45" s="8" t="s">
        <v>38</v>
      </c>
      <c r="F45" s="8"/>
      <c r="G45" s="9">
        <f>SUM(G40:G44)</f>
        <v>5066.6400000000003</v>
      </c>
    </row>
    <row r="46" spans="1:7" ht="15.75" thickTop="1" x14ac:dyDescent="0.25">
      <c r="D46" s="11"/>
      <c r="E46" s="12"/>
      <c r="F46" s="12"/>
      <c r="G46" s="13"/>
    </row>
    <row r="47" spans="1:7" x14ac:dyDescent="0.25">
      <c r="D47" s="11"/>
      <c r="E47" s="12"/>
      <c r="F47" s="12"/>
      <c r="G47" s="13"/>
    </row>
    <row r="48" spans="1:7" x14ac:dyDescent="0.25">
      <c r="D48" s="11"/>
      <c r="E48" s="12"/>
      <c r="F48" s="12"/>
      <c r="G48" s="13"/>
    </row>
    <row r="49" spans="4:7" x14ac:dyDescent="0.25">
      <c r="D49" s="11"/>
      <c r="E49" s="12"/>
      <c r="F49" s="12"/>
      <c r="G49" s="13"/>
    </row>
    <row r="50" spans="4:7" x14ac:dyDescent="0.25">
      <c r="D50" s="11"/>
      <c r="E50" s="12"/>
      <c r="F50" s="12"/>
      <c r="G50" s="13"/>
    </row>
    <row r="51" spans="4:7" x14ac:dyDescent="0.25">
      <c r="D51" s="11"/>
      <c r="E51" s="12"/>
      <c r="F51" s="12"/>
      <c r="G51" s="13"/>
    </row>
    <row r="52" spans="4:7" x14ac:dyDescent="0.25">
      <c r="D52" s="11"/>
      <c r="E52" s="12"/>
      <c r="F52" s="12"/>
      <c r="G52" s="13"/>
    </row>
    <row r="53" spans="4:7" x14ac:dyDescent="0.25">
      <c r="D53" s="11"/>
      <c r="E53" s="12"/>
      <c r="F53" s="12"/>
      <c r="G53" s="13"/>
    </row>
    <row r="54" spans="4:7" x14ac:dyDescent="0.25">
      <c r="D54" s="11"/>
      <c r="E54" s="12"/>
      <c r="F54" s="12"/>
      <c r="G54" s="13"/>
    </row>
    <row r="55" spans="4:7" x14ac:dyDescent="0.25">
      <c r="D55" s="11"/>
      <c r="E55" s="12"/>
      <c r="F55" s="12"/>
      <c r="G55" s="13"/>
    </row>
    <row r="56" spans="4:7" x14ac:dyDescent="0.25">
      <c r="D56" s="11"/>
      <c r="E56" s="12"/>
      <c r="F56" s="12"/>
      <c r="G56" s="13"/>
    </row>
    <row r="57" spans="4:7" x14ac:dyDescent="0.25">
      <c r="D57" s="11"/>
      <c r="E57" s="12"/>
      <c r="F57" s="12"/>
      <c r="G57" s="13"/>
    </row>
    <row r="58" spans="4:7" x14ac:dyDescent="0.25">
      <c r="D58" s="11"/>
      <c r="E58" s="12"/>
      <c r="F58" s="12"/>
      <c r="G58" s="13"/>
    </row>
    <row r="59" spans="4:7" x14ac:dyDescent="0.25">
      <c r="D59" s="11"/>
      <c r="E59" s="12"/>
      <c r="F59" s="12"/>
      <c r="G59" s="13"/>
    </row>
    <row r="60" spans="4:7" x14ac:dyDescent="0.25">
      <c r="D60" s="11"/>
      <c r="E60" s="12"/>
      <c r="F60" s="12"/>
      <c r="G60" s="13"/>
    </row>
    <row r="61" spans="4:7" x14ac:dyDescent="0.25">
      <c r="D61" s="11"/>
      <c r="E61" s="12"/>
      <c r="F61" s="12"/>
      <c r="G61" s="13"/>
    </row>
    <row r="62" spans="4:7" x14ac:dyDescent="0.25">
      <c r="D62" s="11"/>
      <c r="E62" s="12"/>
      <c r="F62" s="12"/>
      <c r="G62" s="13"/>
    </row>
    <row r="63" spans="4:7" x14ac:dyDescent="0.25">
      <c r="D63" s="11"/>
      <c r="E63" s="12"/>
      <c r="F63" s="12"/>
      <c r="G63" s="13"/>
    </row>
    <row r="64" spans="4:7" x14ac:dyDescent="0.25">
      <c r="D64" s="11"/>
      <c r="E64" s="12"/>
      <c r="F64" s="12"/>
      <c r="G64" s="13"/>
    </row>
    <row r="65" spans="1:7" x14ac:dyDescent="0.25">
      <c r="D65" s="11"/>
      <c r="E65" s="12"/>
      <c r="F65" s="12"/>
      <c r="G65" s="13"/>
    </row>
    <row r="66" spans="1:7" ht="15.75" x14ac:dyDescent="0.25">
      <c r="A66" s="56" t="s">
        <v>98</v>
      </c>
      <c r="B66" s="56"/>
      <c r="C66" s="56"/>
      <c r="D66" s="56"/>
      <c r="E66" s="56"/>
      <c r="F66" s="56"/>
      <c r="G66" s="56"/>
    </row>
    <row r="67" spans="1:7" x14ac:dyDescent="0.25">
      <c r="A67" s="57" t="s">
        <v>61</v>
      </c>
      <c r="B67" s="57"/>
      <c r="C67" s="57"/>
      <c r="D67" s="57"/>
      <c r="E67" s="57"/>
      <c r="F67" s="57"/>
      <c r="G67" s="57"/>
    </row>
    <row r="68" spans="1:7" x14ac:dyDescent="0.25">
      <c r="D68" s="11"/>
      <c r="E68" s="12"/>
      <c r="F68" s="12"/>
      <c r="G68" s="13"/>
    </row>
    <row r="69" spans="1:7" x14ac:dyDescent="0.25">
      <c r="A69" s="4"/>
    </row>
    <row r="70" spans="1:7" x14ac:dyDescent="0.25">
      <c r="A70" t="s">
        <v>30</v>
      </c>
      <c r="D70" s="6" t="s">
        <v>63</v>
      </c>
      <c r="E70" s="15">
        <v>45231</v>
      </c>
      <c r="F70" s="14" t="s">
        <v>32</v>
      </c>
      <c r="G70" s="15">
        <v>45260</v>
      </c>
    </row>
    <row r="72" spans="1:7" x14ac:dyDescent="0.25">
      <c r="A72" s="14" t="s">
        <v>62</v>
      </c>
      <c r="B72" s="14" t="s">
        <v>31</v>
      </c>
      <c r="C72" t="s">
        <v>33</v>
      </c>
      <c r="D72" t="s">
        <v>28</v>
      </c>
      <c r="E72" t="s">
        <v>29</v>
      </c>
      <c r="F72" t="s">
        <v>93</v>
      </c>
      <c r="G72" t="s">
        <v>37</v>
      </c>
    </row>
    <row r="73" spans="1:7" x14ac:dyDescent="0.25">
      <c r="A73" s="1">
        <f>E70</f>
        <v>45231</v>
      </c>
      <c r="B73" s="1">
        <f>G70</f>
        <v>45260</v>
      </c>
      <c r="C73" t="s">
        <v>103</v>
      </c>
      <c r="D73" s="2">
        <f>'Rahmen Gesamt'!$C$33</f>
        <v>89.99</v>
      </c>
      <c r="E73">
        <f>B73-A73+1</f>
        <v>30</v>
      </c>
      <c r="F73" t="s">
        <v>94</v>
      </c>
      <c r="G73" s="2">
        <f>D73*E73</f>
        <v>2699.7</v>
      </c>
    </row>
    <row r="74" spans="1:7" x14ac:dyDescent="0.25">
      <c r="A74" s="1">
        <f>E70</f>
        <v>45231</v>
      </c>
      <c r="B74" s="1">
        <f>G70</f>
        <v>45260</v>
      </c>
      <c r="C74" t="s">
        <v>54</v>
      </c>
      <c r="D74" s="2">
        <f>ROUND('Rahmen Gesamt'!$C$39*'Rahmen Gesamt'!$D$54,2)</f>
        <v>45.68</v>
      </c>
      <c r="E74">
        <f t="shared" ref="E74:E77" si="3">B74-A74+1</f>
        <v>30</v>
      </c>
      <c r="F74" t="s">
        <v>94</v>
      </c>
      <c r="G74" s="2">
        <f>D74*E74</f>
        <v>1370.4</v>
      </c>
    </row>
    <row r="75" spans="1:7" x14ac:dyDescent="0.25">
      <c r="A75" s="1">
        <f>E70</f>
        <v>45231</v>
      </c>
      <c r="B75" s="1">
        <f>G70</f>
        <v>45260</v>
      </c>
      <c r="C75" t="s">
        <v>36</v>
      </c>
      <c r="D75" s="2">
        <f>'Rahmen Gesamt'!$C$47</f>
        <v>11.01</v>
      </c>
      <c r="E75">
        <f t="shared" si="3"/>
        <v>30</v>
      </c>
      <c r="F75" t="s">
        <v>94</v>
      </c>
      <c r="G75" s="2">
        <f>D75*E75</f>
        <v>330.3</v>
      </c>
    </row>
    <row r="76" spans="1:7" x14ac:dyDescent="0.25">
      <c r="A76" s="1">
        <f>E70</f>
        <v>45231</v>
      </c>
      <c r="B76" s="1">
        <f>G70</f>
        <v>45260</v>
      </c>
      <c r="C76" t="s">
        <v>35</v>
      </c>
      <c r="D76" s="2">
        <f>'Rahmen Gesamt'!$C$48</f>
        <v>20</v>
      </c>
      <c r="E76">
        <f t="shared" si="3"/>
        <v>30</v>
      </c>
      <c r="F76" t="s">
        <v>94</v>
      </c>
      <c r="G76" s="2">
        <f>D76*E76</f>
        <v>600</v>
      </c>
    </row>
    <row r="77" spans="1:7" x14ac:dyDescent="0.25">
      <c r="A77" s="1">
        <f>E70</f>
        <v>45231</v>
      </c>
      <c r="B77" s="1">
        <f>G70</f>
        <v>45260</v>
      </c>
      <c r="C77" t="s">
        <v>34</v>
      </c>
      <c r="D77" s="2">
        <f>'Rahmen Gesamt'!$C$49</f>
        <v>8.9</v>
      </c>
      <c r="E77">
        <f t="shared" si="3"/>
        <v>30</v>
      </c>
      <c r="F77" t="s">
        <v>94</v>
      </c>
      <c r="G77" s="2">
        <f>D77*E77</f>
        <v>267</v>
      </c>
    </row>
    <row r="78" spans="1:7" ht="15.75" thickBot="1" x14ac:dyDescent="0.3">
      <c r="D78" s="7"/>
      <c r="E78" s="8" t="s">
        <v>38</v>
      </c>
      <c r="F78" s="8"/>
      <c r="G78" s="9">
        <f>SUM(G73:G77)</f>
        <v>5267.4</v>
      </c>
    </row>
    <row r="79" spans="1:7" ht="15.75" thickTop="1" x14ac:dyDescent="0.25"/>
    <row r="80" spans="1:7" x14ac:dyDescent="0.25">
      <c r="A80" t="s">
        <v>30</v>
      </c>
      <c r="D80" s="6" t="s">
        <v>63</v>
      </c>
      <c r="E80" s="15">
        <v>45261</v>
      </c>
      <c r="F80" s="14" t="s">
        <v>32</v>
      </c>
      <c r="G80" s="15">
        <v>45291</v>
      </c>
    </row>
    <row r="82" spans="1:7" x14ac:dyDescent="0.25">
      <c r="A82" s="14" t="s">
        <v>62</v>
      </c>
      <c r="B82" s="14" t="s">
        <v>31</v>
      </c>
      <c r="C82" t="s">
        <v>33</v>
      </c>
      <c r="D82" t="s">
        <v>28</v>
      </c>
      <c r="E82" t="s">
        <v>29</v>
      </c>
      <c r="F82" t="s">
        <v>93</v>
      </c>
      <c r="G82" t="s">
        <v>37</v>
      </c>
    </row>
    <row r="83" spans="1:7" x14ac:dyDescent="0.25">
      <c r="A83" s="1">
        <f>E80</f>
        <v>45261</v>
      </c>
      <c r="B83" s="1">
        <f>G80</f>
        <v>45291</v>
      </c>
      <c r="C83" s="45" t="s">
        <v>103</v>
      </c>
      <c r="D83" s="46">
        <f>'Rahmen Gesamt'!$C$33</f>
        <v>89.99</v>
      </c>
      <c r="E83">
        <f>B83-A83+1</f>
        <v>31</v>
      </c>
      <c r="F83" t="s">
        <v>94</v>
      </c>
      <c r="G83" s="2">
        <f>D83*E83</f>
        <v>2789.69</v>
      </c>
    </row>
    <row r="84" spans="1:7" x14ac:dyDescent="0.25">
      <c r="A84" s="1">
        <f>E80</f>
        <v>45261</v>
      </c>
      <c r="B84" s="1">
        <f>G80</f>
        <v>45291</v>
      </c>
      <c r="C84" t="s">
        <v>54</v>
      </c>
      <c r="D84" s="46">
        <f>ROUND('Rahmen Gesamt'!$C$39*'Rahmen Gesamt'!$D$54,2)</f>
        <v>45.68</v>
      </c>
      <c r="E84">
        <f t="shared" ref="E84:E87" si="4">B84-A84+1</f>
        <v>31</v>
      </c>
      <c r="F84" t="s">
        <v>94</v>
      </c>
      <c r="G84" s="2">
        <f>D84*E84</f>
        <v>1416.08</v>
      </c>
    </row>
    <row r="85" spans="1:7" x14ac:dyDescent="0.25">
      <c r="A85" s="1">
        <f>E80</f>
        <v>45261</v>
      </c>
      <c r="B85" s="1">
        <f>G80</f>
        <v>45291</v>
      </c>
      <c r="C85" t="s">
        <v>36</v>
      </c>
      <c r="D85" s="2">
        <f>'Rahmen Gesamt'!$C$47</f>
        <v>11.01</v>
      </c>
      <c r="E85">
        <f t="shared" si="4"/>
        <v>31</v>
      </c>
      <c r="F85" t="s">
        <v>94</v>
      </c>
      <c r="G85" s="2">
        <f>D85*E85</f>
        <v>341.31</v>
      </c>
    </row>
    <row r="86" spans="1:7" x14ac:dyDescent="0.25">
      <c r="A86" s="1">
        <f>E80</f>
        <v>45261</v>
      </c>
      <c r="B86" s="1">
        <f>G80</f>
        <v>45291</v>
      </c>
      <c r="C86" t="s">
        <v>35</v>
      </c>
      <c r="D86" s="2">
        <f>'Rahmen Gesamt'!$C$48</f>
        <v>20</v>
      </c>
      <c r="E86">
        <f t="shared" si="4"/>
        <v>31</v>
      </c>
      <c r="F86" t="s">
        <v>94</v>
      </c>
      <c r="G86" s="2">
        <f>D86*E86</f>
        <v>620</v>
      </c>
    </row>
    <row r="87" spans="1:7" x14ac:dyDescent="0.25">
      <c r="A87" s="1">
        <f>E80</f>
        <v>45261</v>
      </c>
      <c r="B87" s="1">
        <f>G80</f>
        <v>45291</v>
      </c>
      <c r="C87" t="s">
        <v>34</v>
      </c>
      <c r="D87" s="2">
        <f>'Rahmen Gesamt'!$C$49</f>
        <v>8.9</v>
      </c>
      <c r="E87">
        <f t="shared" si="4"/>
        <v>31</v>
      </c>
      <c r="F87" t="s">
        <v>94</v>
      </c>
      <c r="G87" s="2">
        <f>D87*E87</f>
        <v>275.90000000000003</v>
      </c>
    </row>
    <row r="88" spans="1:7" ht="15.75" thickBot="1" x14ac:dyDescent="0.3">
      <c r="D88" s="7"/>
      <c r="E88" s="8" t="s">
        <v>38</v>
      </c>
      <c r="F88" s="8"/>
      <c r="G88" s="9">
        <f>SUM(G83:G87)</f>
        <v>5442.9800000000005</v>
      </c>
    </row>
    <row r="89" spans="1:7" ht="15.75" thickTop="1" x14ac:dyDescent="0.25">
      <c r="D89" s="11"/>
      <c r="E89" s="12"/>
      <c r="F89" s="12"/>
      <c r="G89" s="13"/>
    </row>
    <row r="90" spans="1:7" x14ac:dyDescent="0.25">
      <c r="A90" t="s">
        <v>30</v>
      </c>
      <c r="D90" s="6" t="s">
        <v>63</v>
      </c>
      <c r="E90" s="15">
        <v>45292</v>
      </c>
      <c r="F90" s="14" t="s">
        <v>32</v>
      </c>
      <c r="G90" s="15">
        <v>45322</v>
      </c>
    </row>
    <row r="92" spans="1:7" x14ac:dyDescent="0.25">
      <c r="A92" s="14" t="s">
        <v>62</v>
      </c>
      <c r="B92" s="14" t="s">
        <v>31</v>
      </c>
      <c r="C92" t="s">
        <v>33</v>
      </c>
      <c r="D92" t="s">
        <v>28</v>
      </c>
      <c r="E92" t="s">
        <v>29</v>
      </c>
      <c r="F92" t="s">
        <v>93</v>
      </c>
      <c r="G92" t="s">
        <v>37</v>
      </c>
    </row>
    <row r="93" spans="1:7" x14ac:dyDescent="0.25">
      <c r="A93" s="1">
        <f>E90</f>
        <v>45292</v>
      </c>
      <c r="B93" s="1">
        <f>G90</f>
        <v>45322</v>
      </c>
      <c r="C93" s="45" t="s">
        <v>103</v>
      </c>
      <c r="D93" s="46">
        <f>'Rahmen Gesamt'!$E$33</f>
        <v>97.23</v>
      </c>
      <c r="E93">
        <f>B93-A93+1</f>
        <v>31</v>
      </c>
      <c r="F93" t="s">
        <v>94</v>
      </c>
      <c r="G93" s="2">
        <f>D93*E93</f>
        <v>3014.13</v>
      </c>
    </row>
    <row r="94" spans="1:7" x14ac:dyDescent="0.25">
      <c r="A94" s="1">
        <f>E90</f>
        <v>45292</v>
      </c>
      <c r="B94" s="1">
        <f>G90</f>
        <v>45322</v>
      </c>
      <c r="C94" t="s">
        <v>54</v>
      </c>
      <c r="D94" s="46">
        <f>ROUND('Rahmen Gesamt'!$E$39*'Rahmen Gesamt'!$D$54,2)</f>
        <v>49.36</v>
      </c>
      <c r="E94">
        <f t="shared" ref="E94:E97" si="5">B94-A94+1</f>
        <v>31</v>
      </c>
      <c r="F94" t="s">
        <v>94</v>
      </c>
      <c r="G94" s="2">
        <f>D94*E94</f>
        <v>1530.16</v>
      </c>
    </row>
    <row r="95" spans="1:7" x14ac:dyDescent="0.25">
      <c r="A95" s="1">
        <f>E90</f>
        <v>45292</v>
      </c>
      <c r="B95" s="1">
        <f>G90</f>
        <v>45322</v>
      </c>
      <c r="C95" t="s">
        <v>36</v>
      </c>
      <c r="D95" s="2">
        <f>'Rahmen Gesamt'!$E$47</f>
        <v>11.83</v>
      </c>
      <c r="E95">
        <f t="shared" si="5"/>
        <v>31</v>
      </c>
      <c r="F95" t="s">
        <v>94</v>
      </c>
      <c r="G95" s="2">
        <f>D95*E95</f>
        <v>366.73</v>
      </c>
    </row>
    <row r="96" spans="1:7" x14ac:dyDescent="0.25">
      <c r="A96" s="1">
        <f>E90</f>
        <v>45292</v>
      </c>
      <c r="B96" s="1">
        <f>G90</f>
        <v>45322</v>
      </c>
      <c r="C96" t="s">
        <v>35</v>
      </c>
      <c r="D96" s="2">
        <f>'Rahmen Gesamt'!$E$48</f>
        <v>21.6</v>
      </c>
      <c r="E96">
        <f t="shared" si="5"/>
        <v>31</v>
      </c>
      <c r="F96" t="s">
        <v>94</v>
      </c>
      <c r="G96" s="2">
        <f>D96*E96</f>
        <v>669.6</v>
      </c>
    </row>
    <row r="97" spans="1:7" x14ac:dyDescent="0.25">
      <c r="A97" s="1">
        <f>E90</f>
        <v>45292</v>
      </c>
      <c r="B97" s="1">
        <f>G90</f>
        <v>45322</v>
      </c>
      <c r="C97" t="s">
        <v>34</v>
      </c>
      <c r="D97" s="2">
        <f>'Rahmen Gesamt'!$E$49</f>
        <v>9.61</v>
      </c>
      <c r="E97">
        <f t="shared" si="5"/>
        <v>31</v>
      </c>
      <c r="F97" t="s">
        <v>94</v>
      </c>
      <c r="G97" s="2">
        <f>D97*E97</f>
        <v>297.90999999999997</v>
      </c>
    </row>
    <row r="98" spans="1:7" ht="15.75" thickBot="1" x14ac:dyDescent="0.3">
      <c r="D98" s="7"/>
      <c r="E98" s="8" t="s">
        <v>38</v>
      </c>
      <c r="F98" s="8"/>
      <c r="G98" s="9">
        <f>SUM(G93:G97)</f>
        <v>5878.5300000000007</v>
      </c>
    </row>
    <row r="99" spans="1:7" ht="15.75" thickTop="1" x14ac:dyDescent="0.25"/>
    <row r="100" spans="1:7" x14ac:dyDescent="0.25">
      <c r="A100" t="s">
        <v>30</v>
      </c>
      <c r="D100" s="6" t="s">
        <v>63</v>
      </c>
      <c r="E100" s="15">
        <v>45323</v>
      </c>
      <c r="F100" s="14" t="s">
        <v>32</v>
      </c>
      <c r="G100" s="15">
        <v>45351</v>
      </c>
    </row>
    <row r="102" spans="1:7" x14ac:dyDescent="0.25">
      <c r="A102" s="14" t="s">
        <v>62</v>
      </c>
      <c r="B102" s="14" t="s">
        <v>31</v>
      </c>
      <c r="C102" t="s">
        <v>33</v>
      </c>
      <c r="D102" t="s">
        <v>28</v>
      </c>
      <c r="E102" t="s">
        <v>29</v>
      </c>
      <c r="F102" t="s">
        <v>93</v>
      </c>
      <c r="G102" t="s">
        <v>37</v>
      </c>
    </row>
    <row r="103" spans="1:7" x14ac:dyDescent="0.25">
      <c r="A103" s="1">
        <f>E100</f>
        <v>45323</v>
      </c>
      <c r="B103" s="1">
        <f>G100</f>
        <v>45351</v>
      </c>
      <c r="C103" s="45" t="s">
        <v>103</v>
      </c>
      <c r="D103" s="46">
        <f>'Rahmen Gesamt'!$E$33</f>
        <v>97.23</v>
      </c>
      <c r="E103">
        <f>B103-A103+1</f>
        <v>29</v>
      </c>
      <c r="F103" t="s">
        <v>94</v>
      </c>
      <c r="G103" s="2">
        <f>D103*E103</f>
        <v>2819.67</v>
      </c>
    </row>
    <row r="104" spans="1:7" x14ac:dyDescent="0.25">
      <c r="A104" s="1">
        <f>E100</f>
        <v>45323</v>
      </c>
      <c r="B104" s="1">
        <f>G100</f>
        <v>45351</v>
      </c>
      <c r="C104" t="s">
        <v>54</v>
      </c>
      <c r="D104" s="46">
        <f>ROUND('Rahmen Gesamt'!$E$39*'Rahmen Gesamt'!$D$54,2)</f>
        <v>49.36</v>
      </c>
      <c r="E104">
        <f t="shared" ref="E104:E107" si="6">B104-A104+1</f>
        <v>29</v>
      </c>
      <c r="F104" t="s">
        <v>94</v>
      </c>
      <c r="G104" s="2">
        <f>D104*E104</f>
        <v>1431.44</v>
      </c>
    </row>
    <row r="105" spans="1:7" x14ac:dyDescent="0.25">
      <c r="A105" s="1">
        <f>E100</f>
        <v>45323</v>
      </c>
      <c r="B105" s="1">
        <f>G100</f>
        <v>45351</v>
      </c>
      <c r="C105" t="s">
        <v>36</v>
      </c>
      <c r="D105" s="2">
        <f>'Rahmen Gesamt'!$E$47</f>
        <v>11.83</v>
      </c>
      <c r="E105">
        <f t="shared" si="6"/>
        <v>29</v>
      </c>
      <c r="F105" t="s">
        <v>94</v>
      </c>
      <c r="G105" s="2">
        <f>D105*E105</f>
        <v>343.07</v>
      </c>
    </row>
    <row r="106" spans="1:7" x14ac:dyDescent="0.25">
      <c r="A106" s="1">
        <f>E100</f>
        <v>45323</v>
      </c>
      <c r="B106" s="1">
        <f>G100</f>
        <v>45351</v>
      </c>
      <c r="C106" t="s">
        <v>35</v>
      </c>
      <c r="D106" s="2">
        <f>'Rahmen Gesamt'!$E$48</f>
        <v>21.6</v>
      </c>
      <c r="E106">
        <f t="shared" si="6"/>
        <v>29</v>
      </c>
      <c r="F106" t="s">
        <v>94</v>
      </c>
      <c r="G106" s="2">
        <f>D106*E106</f>
        <v>626.40000000000009</v>
      </c>
    </row>
    <row r="107" spans="1:7" x14ac:dyDescent="0.25">
      <c r="A107" s="1">
        <f>E100</f>
        <v>45323</v>
      </c>
      <c r="B107" s="1">
        <f>G100</f>
        <v>45351</v>
      </c>
      <c r="C107" t="s">
        <v>34</v>
      </c>
      <c r="D107" s="2">
        <f>'Rahmen Gesamt'!$E$49</f>
        <v>9.61</v>
      </c>
      <c r="E107">
        <f t="shared" si="6"/>
        <v>29</v>
      </c>
      <c r="F107" t="s">
        <v>94</v>
      </c>
      <c r="G107" s="2">
        <f>D107*E107</f>
        <v>278.69</v>
      </c>
    </row>
    <row r="108" spans="1:7" ht="15.75" thickBot="1" x14ac:dyDescent="0.3">
      <c r="D108" s="7"/>
      <c r="E108" s="8" t="s">
        <v>38</v>
      </c>
      <c r="F108" s="8"/>
      <c r="G108" s="9">
        <f>SUM(G103:G107)</f>
        <v>5499.2699999999995</v>
      </c>
    </row>
    <row r="109" spans="1:7" ht="15.75" thickTop="1" x14ac:dyDescent="0.25"/>
    <row r="110" spans="1:7" x14ac:dyDescent="0.25">
      <c r="A110" t="s">
        <v>30</v>
      </c>
      <c r="D110" s="6" t="s">
        <v>63</v>
      </c>
      <c r="E110" s="15">
        <v>45352</v>
      </c>
      <c r="F110" s="14" t="s">
        <v>32</v>
      </c>
      <c r="G110" s="15">
        <v>45382</v>
      </c>
    </row>
    <row r="112" spans="1:7" x14ac:dyDescent="0.25">
      <c r="A112" s="14" t="s">
        <v>62</v>
      </c>
      <c r="B112" s="14" t="s">
        <v>31</v>
      </c>
      <c r="C112" t="s">
        <v>33</v>
      </c>
      <c r="D112" t="s">
        <v>28</v>
      </c>
      <c r="E112" t="s">
        <v>29</v>
      </c>
      <c r="F112" t="s">
        <v>93</v>
      </c>
      <c r="G112" t="s">
        <v>37</v>
      </c>
    </row>
    <row r="113" spans="1:7" x14ac:dyDescent="0.25">
      <c r="A113" s="1">
        <f>E110</f>
        <v>45352</v>
      </c>
      <c r="B113" s="1">
        <f>G110</f>
        <v>45382</v>
      </c>
      <c r="C113" s="45" t="s">
        <v>103</v>
      </c>
      <c r="D113" s="46">
        <f>'Rahmen Gesamt'!$E$33</f>
        <v>97.23</v>
      </c>
      <c r="E113">
        <f>B113-A113+1</f>
        <v>31</v>
      </c>
      <c r="F113" t="s">
        <v>94</v>
      </c>
      <c r="G113" s="2">
        <f>D113*E113</f>
        <v>3014.13</v>
      </c>
    </row>
    <row r="114" spans="1:7" x14ac:dyDescent="0.25">
      <c r="A114" s="1">
        <f>E110</f>
        <v>45352</v>
      </c>
      <c r="B114" s="1">
        <f>G110</f>
        <v>45382</v>
      </c>
      <c r="C114" t="s">
        <v>54</v>
      </c>
      <c r="D114" s="46">
        <f>ROUND('Rahmen Gesamt'!$E$39*'Rahmen Gesamt'!$D$54,2)</f>
        <v>49.36</v>
      </c>
      <c r="E114">
        <f t="shared" ref="E114:E117" si="7">B114-A114+1</f>
        <v>31</v>
      </c>
      <c r="F114" t="s">
        <v>94</v>
      </c>
      <c r="G114" s="2">
        <f>D114*E114</f>
        <v>1530.16</v>
      </c>
    </row>
    <row r="115" spans="1:7" x14ac:dyDescent="0.25">
      <c r="A115" s="1">
        <f>E110</f>
        <v>45352</v>
      </c>
      <c r="B115" s="1">
        <f>G110</f>
        <v>45382</v>
      </c>
      <c r="C115" t="s">
        <v>36</v>
      </c>
      <c r="D115" s="2">
        <f>'Rahmen Gesamt'!$E$47</f>
        <v>11.83</v>
      </c>
      <c r="E115">
        <f t="shared" si="7"/>
        <v>31</v>
      </c>
      <c r="F115" t="s">
        <v>94</v>
      </c>
      <c r="G115" s="2">
        <f>D115*E115</f>
        <v>366.73</v>
      </c>
    </row>
    <row r="116" spans="1:7" x14ac:dyDescent="0.25">
      <c r="A116" s="1">
        <f>E110</f>
        <v>45352</v>
      </c>
      <c r="B116" s="1">
        <f>G110</f>
        <v>45382</v>
      </c>
      <c r="C116" t="s">
        <v>35</v>
      </c>
      <c r="D116" s="2">
        <f>'Rahmen Gesamt'!$E$48</f>
        <v>21.6</v>
      </c>
      <c r="E116">
        <f t="shared" si="7"/>
        <v>31</v>
      </c>
      <c r="F116" t="s">
        <v>94</v>
      </c>
      <c r="G116" s="2">
        <f>D116*E116</f>
        <v>669.6</v>
      </c>
    </row>
    <row r="117" spans="1:7" x14ac:dyDescent="0.25">
      <c r="A117" s="1">
        <f>E110</f>
        <v>45352</v>
      </c>
      <c r="B117" s="1">
        <f>G110</f>
        <v>45382</v>
      </c>
      <c r="C117" t="s">
        <v>34</v>
      </c>
      <c r="D117" s="2">
        <f>'Rahmen Gesamt'!$E$49</f>
        <v>9.61</v>
      </c>
      <c r="E117">
        <f t="shared" si="7"/>
        <v>31</v>
      </c>
      <c r="F117" t="s">
        <v>94</v>
      </c>
      <c r="G117" s="2">
        <f>D117*E117</f>
        <v>297.90999999999997</v>
      </c>
    </row>
    <row r="118" spans="1:7" ht="15.75" thickBot="1" x14ac:dyDescent="0.3">
      <c r="D118" s="7"/>
      <c r="E118" s="8" t="s">
        <v>38</v>
      </c>
      <c r="F118" s="8"/>
      <c r="G118" s="9">
        <f>SUM(G113:G117)</f>
        <v>5878.5300000000007</v>
      </c>
    </row>
    <row r="119" spans="1:7" ht="15.75" thickTop="1" x14ac:dyDescent="0.25">
      <c r="D119" s="11"/>
      <c r="E119" s="12"/>
      <c r="F119" s="12"/>
      <c r="G119" s="13"/>
    </row>
    <row r="120" spans="1:7" x14ac:dyDescent="0.25">
      <c r="A120" t="s">
        <v>30</v>
      </c>
      <c r="D120" s="6" t="s">
        <v>63</v>
      </c>
      <c r="E120" s="15">
        <v>45383</v>
      </c>
      <c r="F120" s="14" t="s">
        <v>32</v>
      </c>
      <c r="G120" s="15">
        <v>45412</v>
      </c>
    </row>
    <row r="122" spans="1:7" x14ac:dyDescent="0.25">
      <c r="A122" s="14" t="s">
        <v>62</v>
      </c>
      <c r="B122" s="14" t="s">
        <v>31</v>
      </c>
      <c r="C122" t="s">
        <v>33</v>
      </c>
      <c r="D122" t="s">
        <v>28</v>
      </c>
      <c r="E122" t="s">
        <v>29</v>
      </c>
      <c r="F122" t="s">
        <v>93</v>
      </c>
      <c r="G122" t="s">
        <v>37</v>
      </c>
    </row>
    <row r="123" spans="1:7" x14ac:dyDescent="0.25">
      <c r="A123" s="1">
        <f>E120</f>
        <v>45383</v>
      </c>
      <c r="B123" s="1">
        <f>G120</f>
        <v>45412</v>
      </c>
      <c r="C123" s="45" t="s">
        <v>103</v>
      </c>
      <c r="D123" s="46">
        <f>'Rahmen Gesamt'!$E$33</f>
        <v>97.23</v>
      </c>
      <c r="E123">
        <f>B123-A123+1</f>
        <v>30</v>
      </c>
      <c r="F123" t="s">
        <v>94</v>
      </c>
      <c r="G123" s="2">
        <f>D123*E123</f>
        <v>2916.9</v>
      </c>
    </row>
    <row r="124" spans="1:7" x14ac:dyDescent="0.25">
      <c r="A124" s="1">
        <f>E120</f>
        <v>45383</v>
      </c>
      <c r="B124" s="1">
        <f>G120</f>
        <v>45412</v>
      </c>
      <c r="C124" t="s">
        <v>54</v>
      </c>
      <c r="D124" s="46">
        <f>ROUND('Rahmen Gesamt'!$E$39*'Rahmen Gesamt'!$D$54,2)</f>
        <v>49.36</v>
      </c>
      <c r="E124">
        <f t="shared" ref="E124:E127" si="8">B124-A124+1</f>
        <v>30</v>
      </c>
      <c r="F124" t="s">
        <v>94</v>
      </c>
      <c r="G124" s="2">
        <f>D124*E124</f>
        <v>1480.8</v>
      </c>
    </row>
    <row r="125" spans="1:7" x14ac:dyDescent="0.25">
      <c r="A125" s="1">
        <f>E120</f>
        <v>45383</v>
      </c>
      <c r="B125" s="1">
        <f>G120</f>
        <v>45412</v>
      </c>
      <c r="C125" t="s">
        <v>36</v>
      </c>
      <c r="D125" s="2">
        <f>'Rahmen Gesamt'!$E$47</f>
        <v>11.83</v>
      </c>
      <c r="E125">
        <f t="shared" si="8"/>
        <v>30</v>
      </c>
      <c r="F125" t="s">
        <v>94</v>
      </c>
      <c r="G125" s="2">
        <f>D125*E125</f>
        <v>354.9</v>
      </c>
    </row>
    <row r="126" spans="1:7" x14ac:dyDescent="0.25">
      <c r="A126" s="1">
        <f>E120</f>
        <v>45383</v>
      </c>
      <c r="B126" s="1">
        <f>G120</f>
        <v>45412</v>
      </c>
      <c r="C126" t="s">
        <v>35</v>
      </c>
      <c r="D126" s="2">
        <f>'Rahmen Gesamt'!$E$48</f>
        <v>21.6</v>
      </c>
      <c r="E126">
        <f t="shared" si="8"/>
        <v>30</v>
      </c>
      <c r="F126" t="s">
        <v>94</v>
      </c>
      <c r="G126" s="2">
        <f>D126*E126</f>
        <v>648</v>
      </c>
    </row>
    <row r="127" spans="1:7" x14ac:dyDescent="0.25">
      <c r="A127" s="1">
        <f>E120</f>
        <v>45383</v>
      </c>
      <c r="B127" s="1">
        <f>G120</f>
        <v>45412</v>
      </c>
      <c r="C127" t="s">
        <v>34</v>
      </c>
      <c r="D127" s="2">
        <f>'Rahmen Gesamt'!$E$49</f>
        <v>9.61</v>
      </c>
      <c r="E127">
        <f t="shared" si="8"/>
        <v>30</v>
      </c>
      <c r="F127" t="s">
        <v>94</v>
      </c>
      <c r="G127" s="2">
        <f>D127*E127</f>
        <v>288.29999999999995</v>
      </c>
    </row>
    <row r="128" spans="1:7" ht="15.75" thickBot="1" x14ac:dyDescent="0.3">
      <c r="D128" s="7"/>
      <c r="E128" s="8" t="s">
        <v>38</v>
      </c>
      <c r="F128" s="8"/>
      <c r="G128" s="9">
        <f>SUM(G123:G127)</f>
        <v>5688.9</v>
      </c>
    </row>
    <row r="129" spans="1:7" ht="15.75" thickTop="1" x14ac:dyDescent="0.25"/>
    <row r="132" spans="1:7" x14ac:dyDescent="0.25">
      <c r="A132" t="s">
        <v>30</v>
      </c>
      <c r="D132" s="6" t="s">
        <v>63</v>
      </c>
      <c r="E132" s="15">
        <v>45413</v>
      </c>
      <c r="F132" s="14" t="s">
        <v>32</v>
      </c>
      <c r="G132" s="15">
        <v>45443</v>
      </c>
    </row>
    <row r="134" spans="1:7" x14ac:dyDescent="0.25">
      <c r="A134" s="14" t="s">
        <v>62</v>
      </c>
      <c r="B134" s="14" t="s">
        <v>31</v>
      </c>
      <c r="C134" t="s">
        <v>33</v>
      </c>
      <c r="D134" t="s">
        <v>28</v>
      </c>
      <c r="E134" t="s">
        <v>29</v>
      </c>
      <c r="F134" t="s">
        <v>93</v>
      </c>
      <c r="G134" t="s">
        <v>37</v>
      </c>
    </row>
    <row r="135" spans="1:7" x14ac:dyDescent="0.25">
      <c r="A135" s="1">
        <f>E132</f>
        <v>45413</v>
      </c>
      <c r="B135" s="1">
        <f>G132</f>
        <v>45443</v>
      </c>
      <c r="C135" s="45" t="s">
        <v>103</v>
      </c>
      <c r="D135" s="46">
        <f>'Rahmen Gesamt'!$E$33</f>
        <v>97.23</v>
      </c>
      <c r="E135">
        <f>B135-A135+1</f>
        <v>31</v>
      </c>
      <c r="F135" t="s">
        <v>94</v>
      </c>
      <c r="G135" s="2">
        <f>D135*E135</f>
        <v>3014.13</v>
      </c>
    </row>
    <row r="136" spans="1:7" x14ac:dyDescent="0.25">
      <c r="A136" s="1">
        <f>E132</f>
        <v>45413</v>
      </c>
      <c r="B136" s="1">
        <f>G132</f>
        <v>45443</v>
      </c>
      <c r="C136" t="s">
        <v>54</v>
      </c>
      <c r="D136" s="46">
        <f>ROUND('Rahmen Gesamt'!$E$39*'Rahmen Gesamt'!$D$54,2)</f>
        <v>49.36</v>
      </c>
      <c r="E136">
        <f t="shared" ref="E136:E139" si="9">B136-A136+1</f>
        <v>31</v>
      </c>
      <c r="F136" t="s">
        <v>94</v>
      </c>
      <c r="G136" s="2">
        <f>D136*E136</f>
        <v>1530.16</v>
      </c>
    </row>
    <row r="137" spans="1:7" x14ac:dyDescent="0.25">
      <c r="A137" s="1">
        <f>E132</f>
        <v>45413</v>
      </c>
      <c r="B137" s="1">
        <f>G132</f>
        <v>45443</v>
      </c>
      <c r="C137" t="s">
        <v>36</v>
      </c>
      <c r="D137" s="2">
        <f>'Rahmen Gesamt'!$E$47</f>
        <v>11.83</v>
      </c>
      <c r="E137">
        <f t="shared" si="9"/>
        <v>31</v>
      </c>
      <c r="F137" t="s">
        <v>94</v>
      </c>
      <c r="G137" s="2">
        <f>D137*E137</f>
        <v>366.73</v>
      </c>
    </row>
    <row r="138" spans="1:7" x14ac:dyDescent="0.25">
      <c r="A138" s="1">
        <f>E132</f>
        <v>45413</v>
      </c>
      <c r="B138" s="1">
        <f>G132</f>
        <v>45443</v>
      </c>
      <c r="C138" t="s">
        <v>35</v>
      </c>
      <c r="D138" s="2">
        <f>'Rahmen Gesamt'!$E$48</f>
        <v>21.6</v>
      </c>
      <c r="E138">
        <f t="shared" si="9"/>
        <v>31</v>
      </c>
      <c r="F138" t="s">
        <v>94</v>
      </c>
      <c r="G138" s="2">
        <f>D138*E138</f>
        <v>669.6</v>
      </c>
    </row>
    <row r="139" spans="1:7" x14ac:dyDescent="0.25">
      <c r="A139" s="1">
        <f>E132</f>
        <v>45413</v>
      </c>
      <c r="B139" s="1">
        <f>G132</f>
        <v>45443</v>
      </c>
      <c r="C139" t="s">
        <v>34</v>
      </c>
      <c r="D139" s="2">
        <f>'Rahmen Gesamt'!$E$49</f>
        <v>9.61</v>
      </c>
      <c r="E139">
        <f t="shared" si="9"/>
        <v>31</v>
      </c>
      <c r="F139" t="s">
        <v>94</v>
      </c>
      <c r="G139" s="2">
        <f>D139*E139</f>
        <v>297.90999999999997</v>
      </c>
    </row>
    <row r="140" spans="1:7" ht="15.75" thickBot="1" x14ac:dyDescent="0.3">
      <c r="D140" s="7"/>
      <c r="E140" s="8" t="s">
        <v>38</v>
      </c>
      <c r="F140" s="8"/>
      <c r="G140" s="9">
        <f>SUM(G135:G139)</f>
        <v>5878.5300000000007</v>
      </c>
    </row>
    <row r="141" spans="1:7" ht="15.75" thickTop="1" x14ac:dyDescent="0.25"/>
    <row r="142" spans="1:7" x14ac:dyDescent="0.25">
      <c r="A142" t="s">
        <v>30</v>
      </c>
      <c r="D142" s="6" t="s">
        <v>63</v>
      </c>
      <c r="E142" s="15">
        <v>45444</v>
      </c>
      <c r="F142" s="14" t="s">
        <v>32</v>
      </c>
      <c r="G142" s="15">
        <v>45473</v>
      </c>
    </row>
    <row r="144" spans="1:7" x14ac:dyDescent="0.25">
      <c r="A144" s="14" t="s">
        <v>62</v>
      </c>
      <c r="B144" s="14" t="s">
        <v>31</v>
      </c>
      <c r="C144" t="s">
        <v>33</v>
      </c>
      <c r="D144" t="s">
        <v>28</v>
      </c>
      <c r="E144" t="s">
        <v>29</v>
      </c>
      <c r="F144" t="s">
        <v>93</v>
      </c>
      <c r="G144" t="s">
        <v>37</v>
      </c>
    </row>
    <row r="145" spans="1:7" x14ac:dyDescent="0.25">
      <c r="A145" s="1">
        <f>E142</f>
        <v>45444</v>
      </c>
      <c r="B145" s="1">
        <f>G142</f>
        <v>45473</v>
      </c>
      <c r="C145" s="45" t="s">
        <v>103</v>
      </c>
      <c r="D145" s="46">
        <f>'Rahmen Gesamt'!$E$33</f>
        <v>97.23</v>
      </c>
      <c r="E145">
        <f>B145-A145+1</f>
        <v>30</v>
      </c>
      <c r="F145" t="s">
        <v>94</v>
      </c>
      <c r="G145" s="2">
        <f>D145*E145</f>
        <v>2916.9</v>
      </c>
    </row>
    <row r="146" spans="1:7" x14ac:dyDescent="0.25">
      <c r="A146" s="1">
        <f>E142</f>
        <v>45444</v>
      </c>
      <c r="B146" s="1">
        <f>G142</f>
        <v>45473</v>
      </c>
      <c r="C146" t="s">
        <v>54</v>
      </c>
      <c r="D146" s="46">
        <f>ROUND('Rahmen Gesamt'!$E$39*'Rahmen Gesamt'!$D$54,2)</f>
        <v>49.36</v>
      </c>
      <c r="E146">
        <f t="shared" ref="E146:E149" si="10">B146-A146+1</f>
        <v>30</v>
      </c>
      <c r="F146" t="s">
        <v>94</v>
      </c>
      <c r="G146" s="2">
        <f>D146*E146</f>
        <v>1480.8</v>
      </c>
    </row>
    <row r="147" spans="1:7" x14ac:dyDescent="0.25">
      <c r="A147" s="1">
        <f>E142</f>
        <v>45444</v>
      </c>
      <c r="B147" s="1">
        <f>G142</f>
        <v>45473</v>
      </c>
      <c r="C147" t="s">
        <v>36</v>
      </c>
      <c r="D147" s="2">
        <f>'Rahmen Gesamt'!$E$47</f>
        <v>11.83</v>
      </c>
      <c r="E147">
        <f t="shared" si="10"/>
        <v>30</v>
      </c>
      <c r="F147" t="s">
        <v>94</v>
      </c>
      <c r="G147" s="2">
        <f>D147*E147</f>
        <v>354.9</v>
      </c>
    </row>
    <row r="148" spans="1:7" x14ac:dyDescent="0.25">
      <c r="A148" s="1">
        <f>E142</f>
        <v>45444</v>
      </c>
      <c r="B148" s="1">
        <f>G142</f>
        <v>45473</v>
      </c>
      <c r="C148" t="s">
        <v>35</v>
      </c>
      <c r="D148" s="2">
        <f>'Rahmen Gesamt'!$E$48</f>
        <v>21.6</v>
      </c>
      <c r="E148">
        <f t="shared" si="10"/>
        <v>30</v>
      </c>
      <c r="F148" t="s">
        <v>94</v>
      </c>
      <c r="G148" s="2">
        <f>D148*E148</f>
        <v>648</v>
      </c>
    </row>
    <row r="149" spans="1:7" x14ac:dyDescent="0.25">
      <c r="A149" s="1">
        <f>E142</f>
        <v>45444</v>
      </c>
      <c r="B149" s="1">
        <f>G142</f>
        <v>45473</v>
      </c>
      <c r="C149" t="s">
        <v>34</v>
      </c>
      <c r="D149" s="2">
        <f>'Rahmen Gesamt'!$E$49</f>
        <v>9.61</v>
      </c>
      <c r="E149">
        <f t="shared" si="10"/>
        <v>30</v>
      </c>
      <c r="F149" t="s">
        <v>94</v>
      </c>
      <c r="G149" s="2">
        <f>D149*E149</f>
        <v>288.29999999999995</v>
      </c>
    </row>
    <row r="150" spans="1:7" ht="15.75" thickBot="1" x14ac:dyDescent="0.3">
      <c r="D150" s="7"/>
      <c r="E150" s="8" t="s">
        <v>38</v>
      </c>
      <c r="F150" s="8"/>
      <c r="G150" s="9">
        <f>SUM(G145:G149)</f>
        <v>5688.9</v>
      </c>
    </row>
    <row r="151" spans="1:7" ht="15.75" thickTop="1" x14ac:dyDescent="0.25">
      <c r="D151" s="11"/>
      <c r="E151" s="12"/>
      <c r="F151" s="12"/>
      <c r="G151" s="13"/>
    </row>
    <row r="152" spans="1:7" x14ac:dyDescent="0.25">
      <c r="A152" t="s">
        <v>30</v>
      </c>
      <c r="D152" s="6" t="s">
        <v>63</v>
      </c>
      <c r="E152" s="15">
        <v>45474</v>
      </c>
      <c r="F152" s="14" t="s">
        <v>32</v>
      </c>
      <c r="G152" s="15">
        <v>45504</v>
      </c>
    </row>
    <row r="154" spans="1:7" x14ac:dyDescent="0.25">
      <c r="A154" s="14" t="s">
        <v>62</v>
      </c>
      <c r="B154" s="14" t="s">
        <v>31</v>
      </c>
      <c r="C154" t="s">
        <v>33</v>
      </c>
      <c r="D154" t="s">
        <v>28</v>
      </c>
      <c r="E154" t="s">
        <v>29</v>
      </c>
      <c r="F154" t="s">
        <v>93</v>
      </c>
      <c r="G154" t="s">
        <v>37</v>
      </c>
    </row>
    <row r="155" spans="1:7" x14ac:dyDescent="0.25">
      <c r="A155" s="1">
        <f>E152</f>
        <v>45474</v>
      </c>
      <c r="B155" s="1">
        <f>G152</f>
        <v>45504</v>
      </c>
      <c r="C155" s="45" t="s">
        <v>103</v>
      </c>
      <c r="D155" s="46">
        <f>'Rahmen Gesamt'!$E$33</f>
        <v>97.23</v>
      </c>
      <c r="E155">
        <f>B155-A155+1</f>
        <v>31</v>
      </c>
      <c r="F155" t="s">
        <v>94</v>
      </c>
      <c r="G155" s="2">
        <f>D155*E155</f>
        <v>3014.13</v>
      </c>
    </row>
    <row r="156" spans="1:7" x14ac:dyDescent="0.25">
      <c r="A156" s="1">
        <f>E152</f>
        <v>45474</v>
      </c>
      <c r="B156" s="1">
        <f>G152</f>
        <v>45504</v>
      </c>
      <c r="C156" t="s">
        <v>54</v>
      </c>
      <c r="D156" s="46">
        <f>ROUND('Rahmen Gesamt'!$E$39*'Rahmen Gesamt'!$D$54,2)</f>
        <v>49.36</v>
      </c>
      <c r="E156">
        <f t="shared" ref="E156:E159" si="11">B156-A156+1</f>
        <v>31</v>
      </c>
      <c r="F156" t="s">
        <v>94</v>
      </c>
      <c r="G156" s="2">
        <f>D156*E156</f>
        <v>1530.16</v>
      </c>
    </row>
    <row r="157" spans="1:7" x14ac:dyDescent="0.25">
      <c r="A157" s="1">
        <f>E152</f>
        <v>45474</v>
      </c>
      <c r="B157" s="1">
        <f>G152</f>
        <v>45504</v>
      </c>
      <c r="C157" t="s">
        <v>36</v>
      </c>
      <c r="D157" s="2">
        <f>'Rahmen Gesamt'!$E$47</f>
        <v>11.83</v>
      </c>
      <c r="E157">
        <f t="shared" si="11"/>
        <v>31</v>
      </c>
      <c r="F157" t="s">
        <v>94</v>
      </c>
      <c r="G157" s="2">
        <f>D157*E157</f>
        <v>366.73</v>
      </c>
    </row>
    <row r="158" spans="1:7" x14ac:dyDescent="0.25">
      <c r="A158" s="1">
        <f>E152</f>
        <v>45474</v>
      </c>
      <c r="B158" s="1">
        <f>G152</f>
        <v>45504</v>
      </c>
      <c r="C158" t="s">
        <v>35</v>
      </c>
      <c r="D158" s="2">
        <f>'Rahmen Gesamt'!$E$48</f>
        <v>21.6</v>
      </c>
      <c r="E158">
        <f t="shared" si="11"/>
        <v>31</v>
      </c>
      <c r="F158" t="s">
        <v>94</v>
      </c>
      <c r="G158" s="2">
        <f>D158*E158</f>
        <v>669.6</v>
      </c>
    </row>
    <row r="159" spans="1:7" x14ac:dyDescent="0.25">
      <c r="A159" s="1">
        <f>E152</f>
        <v>45474</v>
      </c>
      <c r="B159" s="1">
        <f>G152</f>
        <v>45504</v>
      </c>
      <c r="C159" t="s">
        <v>34</v>
      </c>
      <c r="D159" s="2">
        <f>'Rahmen Gesamt'!$E$49</f>
        <v>9.61</v>
      </c>
      <c r="E159">
        <f t="shared" si="11"/>
        <v>31</v>
      </c>
      <c r="F159" t="s">
        <v>94</v>
      </c>
      <c r="G159" s="2">
        <f>D159*E159</f>
        <v>297.90999999999997</v>
      </c>
    </row>
    <row r="160" spans="1:7" ht="15.75" thickBot="1" x14ac:dyDescent="0.3">
      <c r="D160" s="7"/>
      <c r="E160" s="8" t="s">
        <v>38</v>
      </c>
      <c r="F160" s="8"/>
      <c r="G160" s="9">
        <f>SUM(G155:G159)</f>
        <v>5878.5300000000007</v>
      </c>
    </row>
    <row r="161" spans="1:7" ht="15.75" thickTop="1" x14ac:dyDescent="0.25"/>
    <row r="164" spans="1:7" x14ac:dyDescent="0.25">
      <c r="A164" t="s">
        <v>30</v>
      </c>
      <c r="D164" s="6" t="s">
        <v>63</v>
      </c>
      <c r="E164" s="15">
        <v>45505</v>
      </c>
      <c r="F164" s="14" t="s">
        <v>32</v>
      </c>
      <c r="G164" s="15">
        <v>45535</v>
      </c>
    </row>
    <row r="166" spans="1:7" x14ac:dyDescent="0.25">
      <c r="A166" s="14" t="s">
        <v>62</v>
      </c>
      <c r="B166" s="14" t="s">
        <v>31</v>
      </c>
      <c r="C166" t="s">
        <v>33</v>
      </c>
      <c r="D166" t="s">
        <v>28</v>
      </c>
      <c r="E166" t="s">
        <v>29</v>
      </c>
      <c r="F166" t="s">
        <v>93</v>
      </c>
      <c r="G166" t="s">
        <v>37</v>
      </c>
    </row>
    <row r="167" spans="1:7" x14ac:dyDescent="0.25">
      <c r="A167" s="1">
        <f>E164</f>
        <v>45505</v>
      </c>
      <c r="B167" s="1">
        <f>G164</f>
        <v>45535</v>
      </c>
      <c r="C167" s="45" t="s">
        <v>103</v>
      </c>
      <c r="D167" s="46">
        <f>'Rahmen Gesamt'!$E$33</f>
        <v>97.23</v>
      </c>
      <c r="E167">
        <f>B167-A167+1</f>
        <v>31</v>
      </c>
      <c r="F167" t="s">
        <v>94</v>
      </c>
      <c r="G167" s="2">
        <f>D167*E167</f>
        <v>3014.13</v>
      </c>
    </row>
    <row r="168" spans="1:7" x14ac:dyDescent="0.25">
      <c r="A168" s="1">
        <f>E164</f>
        <v>45505</v>
      </c>
      <c r="B168" s="1">
        <f>G164</f>
        <v>45535</v>
      </c>
      <c r="C168" t="s">
        <v>54</v>
      </c>
      <c r="D168" s="46">
        <f>ROUND('Rahmen Gesamt'!$E$39*'Rahmen Gesamt'!$D$54,2)</f>
        <v>49.36</v>
      </c>
      <c r="E168">
        <f t="shared" ref="E168:E171" si="12">B168-A168+1</f>
        <v>31</v>
      </c>
      <c r="F168" t="s">
        <v>94</v>
      </c>
      <c r="G168" s="2">
        <f>D168*E168</f>
        <v>1530.16</v>
      </c>
    </row>
    <row r="169" spans="1:7" x14ac:dyDescent="0.25">
      <c r="A169" s="1">
        <f>E164</f>
        <v>45505</v>
      </c>
      <c r="B169" s="1">
        <f>G164</f>
        <v>45535</v>
      </c>
      <c r="C169" t="s">
        <v>36</v>
      </c>
      <c r="D169" s="2">
        <f>'Rahmen Gesamt'!$E$47</f>
        <v>11.83</v>
      </c>
      <c r="E169">
        <f t="shared" si="12"/>
        <v>31</v>
      </c>
      <c r="F169" t="s">
        <v>94</v>
      </c>
      <c r="G169" s="2">
        <f>D169*E169</f>
        <v>366.73</v>
      </c>
    </row>
    <row r="170" spans="1:7" x14ac:dyDescent="0.25">
      <c r="A170" s="1">
        <f>E164</f>
        <v>45505</v>
      </c>
      <c r="B170" s="1">
        <f>G164</f>
        <v>45535</v>
      </c>
      <c r="C170" t="s">
        <v>35</v>
      </c>
      <c r="D170" s="2">
        <f>'Rahmen Gesamt'!$E$48</f>
        <v>21.6</v>
      </c>
      <c r="E170">
        <f t="shared" si="12"/>
        <v>31</v>
      </c>
      <c r="F170" t="s">
        <v>94</v>
      </c>
      <c r="G170" s="2">
        <f>D170*E170</f>
        <v>669.6</v>
      </c>
    </row>
    <row r="171" spans="1:7" x14ac:dyDescent="0.25">
      <c r="A171" s="1">
        <f>E164</f>
        <v>45505</v>
      </c>
      <c r="B171" s="1">
        <f>G164</f>
        <v>45535</v>
      </c>
      <c r="C171" t="s">
        <v>34</v>
      </c>
      <c r="D171" s="2">
        <f>'Rahmen Gesamt'!$E$49</f>
        <v>9.61</v>
      </c>
      <c r="E171">
        <f t="shared" si="12"/>
        <v>31</v>
      </c>
      <c r="F171" t="s">
        <v>94</v>
      </c>
      <c r="G171" s="2">
        <f>D171*E171</f>
        <v>297.90999999999997</v>
      </c>
    </row>
    <row r="172" spans="1:7" ht="15.75" thickBot="1" x14ac:dyDescent="0.3">
      <c r="D172" s="7"/>
      <c r="E172" s="8" t="s">
        <v>38</v>
      </c>
      <c r="F172" s="8"/>
      <c r="G172" s="9">
        <f>SUM(G167:G171)</f>
        <v>5878.5300000000007</v>
      </c>
    </row>
    <row r="173" spans="1:7" ht="15.75" thickTop="1" x14ac:dyDescent="0.25"/>
    <row r="174" spans="1:7" x14ac:dyDescent="0.25">
      <c r="A174" t="s">
        <v>30</v>
      </c>
      <c r="D174" s="6" t="s">
        <v>63</v>
      </c>
      <c r="E174" s="15">
        <v>45536</v>
      </c>
      <c r="F174" s="14" t="s">
        <v>32</v>
      </c>
      <c r="G174" s="15">
        <v>45565</v>
      </c>
    </row>
    <row r="176" spans="1:7" x14ac:dyDescent="0.25">
      <c r="A176" s="14" t="s">
        <v>62</v>
      </c>
      <c r="B176" s="14" t="s">
        <v>31</v>
      </c>
      <c r="C176" t="s">
        <v>33</v>
      </c>
      <c r="D176" t="s">
        <v>28</v>
      </c>
      <c r="E176" t="s">
        <v>29</v>
      </c>
      <c r="F176" t="s">
        <v>93</v>
      </c>
      <c r="G176" t="s">
        <v>37</v>
      </c>
    </row>
    <row r="177" spans="1:11" x14ac:dyDescent="0.25">
      <c r="A177" s="1">
        <f>E174</f>
        <v>45536</v>
      </c>
      <c r="B177" s="1">
        <f>G174</f>
        <v>45565</v>
      </c>
      <c r="C177" s="45" t="s">
        <v>103</v>
      </c>
      <c r="D177" s="46">
        <f>'Rahmen Gesamt'!$E$33</f>
        <v>97.23</v>
      </c>
      <c r="E177">
        <f>B177-A177+1</f>
        <v>30</v>
      </c>
      <c r="F177" t="s">
        <v>94</v>
      </c>
      <c r="G177" s="2">
        <f>D177*E177</f>
        <v>2916.9</v>
      </c>
    </row>
    <row r="178" spans="1:11" x14ac:dyDescent="0.25">
      <c r="A178" s="1">
        <f>E174</f>
        <v>45536</v>
      </c>
      <c r="B178" s="1">
        <f>G174</f>
        <v>45565</v>
      </c>
      <c r="C178" t="s">
        <v>54</v>
      </c>
      <c r="D178" s="46">
        <f>ROUND('Rahmen Gesamt'!$E$39*'Rahmen Gesamt'!$D$54,2)</f>
        <v>49.36</v>
      </c>
      <c r="E178">
        <f t="shared" ref="E178:E181" si="13">B178-A178+1</f>
        <v>30</v>
      </c>
      <c r="F178" t="s">
        <v>94</v>
      </c>
      <c r="G178" s="2">
        <f>D178*E178</f>
        <v>1480.8</v>
      </c>
    </row>
    <row r="179" spans="1:11" x14ac:dyDescent="0.25">
      <c r="A179" s="1">
        <f>E174</f>
        <v>45536</v>
      </c>
      <c r="B179" s="1">
        <f>G174</f>
        <v>45565</v>
      </c>
      <c r="C179" t="s">
        <v>36</v>
      </c>
      <c r="D179" s="2">
        <f>'Rahmen Gesamt'!$E$47</f>
        <v>11.83</v>
      </c>
      <c r="E179">
        <f t="shared" si="13"/>
        <v>30</v>
      </c>
      <c r="F179" t="s">
        <v>94</v>
      </c>
      <c r="G179" s="2">
        <f>D179*E179</f>
        <v>354.9</v>
      </c>
    </row>
    <row r="180" spans="1:11" x14ac:dyDescent="0.25">
      <c r="A180" s="1">
        <f>E174</f>
        <v>45536</v>
      </c>
      <c r="B180" s="1">
        <f>G174</f>
        <v>45565</v>
      </c>
      <c r="C180" t="s">
        <v>35</v>
      </c>
      <c r="D180" s="2">
        <f>'Rahmen Gesamt'!$E$48</f>
        <v>21.6</v>
      </c>
      <c r="E180">
        <f t="shared" si="13"/>
        <v>30</v>
      </c>
      <c r="F180" t="s">
        <v>94</v>
      </c>
      <c r="G180" s="2">
        <f>D180*E180</f>
        <v>648</v>
      </c>
    </row>
    <row r="181" spans="1:11" x14ac:dyDescent="0.25">
      <c r="A181" s="1">
        <f>E174</f>
        <v>45536</v>
      </c>
      <c r="B181" s="1">
        <f>G174</f>
        <v>45565</v>
      </c>
      <c r="C181" t="s">
        <v>34</v>
      </c>
      <c r="D181" s="2">
        <f>'Rahmen Gesamt'!$E$49</f>
        <v>9.61</v>
      </c>
      <c r="E181">
        <f t="shared" si="13"/>
        <v>30</v>
      </c>
      <c r="F181" t="s">
        <v>94</v>
      </c>
      <c r="G181" s="2">
        <f>D181*E181</f>
        <v>288.29999999999995</v>
      </c>
    </row>
    <row r="182" spans="1:11" ht="15.75" thickBot="1" x14ac:dyDescent="0.3">
      <c r="D182" s="7"/>
      <c r="E182" s="8" t="s">
        <v>38</v>
      </c>
      <c r="F182" s="8"/>
      <c r="G182" s="9">
        <f>SUM(G177:G181)</f>
        <v>5688.9</v>
      </c>
    </row>
    <row r="183" spans="1:11" ht="15.75" thickTop="1" x14ac:dyDescent="0.25">
      <c r="D183" s="11"/>
      <c r="E183" s="12"/>
      <c r="F183" s="12"/>
      <c r="G183" s="13"/>
    </row>
    <row r="184" spans="1:11" x14ac:dyDescent="0.25">
      <c r="A184" t="s">
        <v>30</v>
      </c>
      <c r="D184" s="6" t="s">
        <v>63</v>
      </c>
      <c r="E184" s="15">
        <v>45566</v>
      </c>
      <c r="F184" s="14" t="s">
        <v>32</v>
      </c>
      <c r="G184" s="15">
        <v>45596</v>
      </c>
    </row>
    <row r="186" spans="1:11" x14ac:dyDescent="0.25">
      <c r="A186" s="14" t="s">
        <v>62</v>
      </c>
      <c r="B186" s="14" t="s">
        <v>31</v>
      </c>
      <c r="C186" t="s">
        <v>33</v>
      </c>
      <c r="D186" t="s">
        <v>28</v>
      </c>
      <c r="E186" t="s">
        <v>29</v>
      </c>
      <c r="F186" t="s">
        <v>93</v>
      </c>
      <c r="G186" t="s">
        <v>37</v>
      </c>
    </row>
    <row r="187" spans="1:11" x14ac:dyDescent="0.25">
      <c r="A187" s="1">
        <f>E184</f>
        <v>45566</v>
      </c>
      <c r="B187" s="1">
        <f>G184</f>
        <v>45596</v>
      </c>
      <c r="C187" s="45" t="s">
        <v>103</v>
      </c>
      <c r="D187" s="46">
        <f>'Rahmen Gesamt'!$E$33</f>
        <v>97.23</v>
      </c>
      <c r="E187">
        <f>B187-A187+1</f>
        <v>31</v>
      </c>
      <c r="F187" t="s">
        <v>94</v>
      </c>
      <c r="G187" s="2">
        <f>D187*E187</f>
        <v>3014.13</v>
      </c>
    </row>
    <row r="188" spans="1:11" x14ac:dyDescent="0.25">
      <c r="A188" s="1">
        <f>E184</f>
        <v>45566</v>
      </c>
      <c r="B188" s="1">
        <f>G184</f>
        <v>45596</v>
      </c>
      <c r="C188" t="s">
        <v>54</v>
      </c>
      <c r="D188" s="46">
        <f>ROUND('Rahmen Gesamt'!$E$39*'Rahmen Gesamt'!$D$54,2)</f>
        <v>49.36</v>
      </c>
      <c r="E188">
        <f t="shared" ref="E188:E193" si="14">B188-A188+1</f>
        <v>31</v>
      </c>
      <c r="F188" t="s">
        <v>94</v>
      </c>
      <c r="G188" s="2">
        <f>D188*E188</f>
        <v>1530.16</v>
      </c>
    </row>
    <row r="189" spans="1:11" s="45" customFormat="1" x14ac:dyDescent="0.25">
      <c r="A189" s="1">
        <v>45566</v>
      </c>
      <c r="B189" s="1">
        <v>45596</v>
      </c>
      <c r="C189" s="4" t="s">
        <v>104</v>
      </c>
      <c r="D189" s="46">
        <f>'Rahmen Gesamt'!C36</f>
        <v>40</v>
      </c>
      <c r="E189" s="45">
        <v>12</v>
      </c>
      <c r="F189" s="41" t="s">
        <v>95</v>
      </c>
      <c r="G189" s="46">
        <v>-2246.4</v>
      </c>
      <c r="H189" s="45" t="s">
        <v>105</v>
      </c>
    </row>
    <row r="190" spans="1:11" x14ac:dyDescent="0.25">
      <c r="A190" s="1">
        <f>E184</f>
        <v>45566</v>
      </c>
      <c r="B190" s="1">
        <f>G184</f>
        <v>45596</v>
      </c>
      <c r="C190" s="4" t="s">
        <v>106</v>
      </c>
      <c r="D190" s="2">
        <f>'Rahmen Gesamt'!E36</f>
        <v>43.2</v>
      </c>
      <c r="E190">
        <v>40</v>
      </c>
      <c r="F190" s="41" t="s">
        <v>95</v>
      </c>
      <c r="G190" s="2">
        <f>D190*E190*-1</f>
        <v>-1728</v>
      </c>
      <c r="H190" s="46">
        <f>+G190+G189</f>
        <v>-3974.4</v>
      </c>
      <c r="J190" s="2"/>
      <c r="K190" s="2"/>
    </row>
    <row r="191" spans="1:11" x14ac:dyDescent="0.25">
      <c r="A191" s="1">
        <f>E184</f>
        <v>45566</v>
      </c>
      <c r="B191" s="1">
        <f>G184</f>
        <v>45596</v>
      </c>
      <c r="C191" t="s">
        <v>36</v>
      </c>
      <c r="D191" s="2">
        <f>'Rahmen Gesamt'!$E$47</f>
        <v>11.83</v>
      </c>
      <c r="E191">
        <f t="shared" si="14"/>
        <v>31</v>
      </c>
      <c r="F191" t="s">
        <v>94</v>
      </c>
      <c r="G191" s="2">
        <f>D191*E191</f>
        <v>366.73</v>
      </c>
      <c r="J191" s="2"/>
      <c r="K191" s="2"/>
    </row>
    <row r="192" spans="1:11" x14ac:dyDescent="0.25">
      <c r="A192" s="1">
        <f>E184</f>
        <v>45566</v>
      </c>
      <c r="B192" s="1">
        <f>G184</f>
        <v>45596</v>
      </c>
      <c r="C192" t="s">
        <v>35</v>
      </c>
      <c r="D192" s="2">
        <f>'Rahmen Gesamt'!$E$48</f>
        <v>21.6</v>
      </c>
      <c r="E192">
        <f t="shared" si="14"/>
        <v>31</v>
      </c>
      <c r="F192" t="s">
        <v>94</v>
      </c>
      <c r="G192" s="2">
        <f>D192*E192</f>
        <v>669.6</v>
      </c>
      <c r="K192" s="2"/>
    </row>
    <row r="193" spans="1:11" x14ac:dyDescent="0.25">
      <c r="A193" s="1">
        <f>E184</f>
        <v>45566</v>
      </c>
      <c r="B193" s="1">
        <f>G184</f>
        <v>45596</v>
      </c>
      <c r="C193" t="s">
        <v>34</v>
      </c>
      <c r="D193" s="2">
        <f>'Rahmen Gesamt'!$E$49</f>
        <v>9.61</v>
      </c>
      <c r="E193">
        <f t="shared" si="14"/>
        <v>31</v>
      </c>
      <c r="F193" t="s">
        <v>94</v>
      </c>
      <c r="G193" s="2">
        <f>D193*E193</f>
        <v>297.90999999999997</v>
      </c>
    </row>
    <row r="194" spans="1:11" ht="15.75" thickBot="1" x14ac:dyDescent="0.3">
      <c r="D194" s="7"/>
      <c r="E194" s="8" t="s">
        <v>38</v>
      </c>
      <c r="F194" s="8"/>
      <c r="G194" s="9">
        <f>SUM(G187:G193)</f>
        <v>1904.1299999999997</v>
      </c>
      <c r="J194" s="17"/>
      <c r="K194" s="17"/>
    </row>
    <row r="195" spans="1:11" ht="15.75" thickTop="1" x14ac:dyDescent="0.25">
      <c r="J195" s="55"/>
      <c r="K195" s="55"/>
    </row>
    <row r="196" spans="1:11" x14ac:dyDescent="0.25">
      <c r="A196" t="s">
        <v>30</v>
      </c>
      <c r="D196" s="6" t="s">
        <v>63</v>
      </c>
      <c r="E196" s="15">
        <v>45597</v>
      </c>
      <c r="F196" s="14" t="s">
        <v>32</v>
      </c>
      <c r="G196" s="15">
        <v>45626</v>
      </c>
      <c r="J196" s="55"/>
      <c r="K196" s="55"/>
    </row>
    <row r="197" spans="1:11" x14ac:dyDescent="0.25">
      <c r="J197" s="55"/>
      <c r="K197" s="55"/>
    </row>
    <row r="198" spans="1:11" x14ac:dyDescent="0.25">
      <c r="A198" s="14" t="s">
        <v>62</v>
      </c>
      <c r="B198" s="14" t="s">
        <v>31</v>
      </c>
      <c r="C198" t="s">
        <v>33</v>
      </c>
      <c r="D198" t="s">
        <v>28</v>
      </c>
      <c r="E198" t="s">
        <v>29</v>
      </c>
      <c r="F198" t="s">
        <v>93</v>
      </c>
      <c r="G198" t="s">
        <v>37</v>
      </c>
      <c r="J198" s="17"/>
      <c r="K198" s="17"/>
    </row>
    <row r="199" spans="1:11" x14ac:dyDescent="0.25">
      <c r="A199" s="1">
        <f>E196</f>
        <v>45597</v>
      </c>
      <c r="B199" s="1">
        <f>G196</f>
        <v>45626</v>
      </c>
      <c r="C199" s="45" t="s">
        <v>103</v>
      </c>
      <c r="D199" s="46">
        <f>'Rahmen Gesamt'!$E$33</f>
        <v>97.23</v>
      </c>
      <c r="E199">
        <f>B199-A199+1</f>
        <v>30</v>
      </c>
      <c r="F199" t="s">
        <v>94</v>
      </c>
      <c r="G199" s="2">
        <f>D199*E199</f>
        <v>2916.9</v>
      </c>
    </row>
    <row r="200" spans="1:11" x14ac:dyDescent="0.25">
      <c r="A200" s="1">
        <f>E196</f>
        <v>45597</v>
      </c>
      <c r="B200" s="1">
        <f>G196</f>
        <v>45626</v>
      </c>
      <c r="C200" t="s">
        <v>54</v>
      </c>
      <c r="D200" s="46">
        <f>ROUND('Rahmen Gesamt'!$E$39*'Rahmen Gesamt'!$D$54,2)</f>
        <v>49.36</v>
      </c>
      <c r="E200">
        <f t="shared" ref="E200:E203" si="15">B200-A200+1</f>
        <v>30</v>
      </c>
      <c r="F200" t="s">
        <v>94</v>
      </c>
      <c r="G200" s="2">
        <f>D200*E200</f>
        <v>1480.8</v>
      </c>
    </row>
    <row r="201" spans="1:11" x14ac:dyDescent="0.25">
      <c r="A201" s="1">
        <f>E196</f>
        <v>45597</v>
      </c>
      <c r="B201" s="1">
        <f>G196</f>
        <v>45626</v>
      </c>
      <c r="C201" t="s">
        <v>36</v>
      </c>
      <c r="D201" s="2">
        <f>'Rahmen Gesamt'!$E$47</f>
        <v>11.83</v>
      </c>
      <c r="E201">
        <f t="shared" si="15"/>
        <v>30</v>
      </c>
      <c r="F201" t="s">
        <v>94</v>
      </c>
      <c r="G201" s="2">
        <f>D201*E201</f>
        <v>354.9</v>
      </c>
    </row>
    <row r="202" spans="1:11" x14ac:dyDescent="0.25">
      <c r="A202" s="1">
        <f>E196</f>
        <v>45597</v>
      </c>
      <c r="B202" s="1">
        <f>G196</f>
        <v>45626</v>
      </c>
      <c r="C202" t="s">
        <v>35</v>
      </c>
      <c r="D202" s="2">
        <f>'Rahmen Gesamt'!$E$48</f>
        <v>21.6</v>
      </c>
      <c r="E202">
        <f t="shared" si="15"/>
        <v>30</v>
      </c>
      <c r="F202" t="s">
        <v>94</v>
      </c>
      <c r="G202" s="2">
        <f>D202*E202</f>
        <v>648</v>
      </c>
    </row>
    <row r="203" spans="1:11" x14ac:dyDescent="0.25">
      <c r="A203" s="1">
        <f>E196</f>
        <v>45597</v>
      </c>
      <c r="B203" s="1">
        <f>G196</f>
        <v>45626</v>
      </c>
      <c r="C203" t="s">
        <v>34</v>
      </c>
      <c r="D203" s="2">
        <f>'Rahmen Gesamt'!$E$49</f>
        <v>9.61</v>
      </c>
      <c r="E203">
        <f t="shared" si="15"/>
        <v>30</v>
      </c>
      <c r="F203" t="s">
        <v>94</v>
      </c>
      <c r="G203" s="2">
        <f>D203*E203</f>
        <v>288.29999999999995</v>
      </c>
    </row>
    <row r="205" spans="1:11" ht="15.75" thickBot="1" x14ac:dyDescent="0.3">
      <c r="D205" s="7"/>
      <c r="E205" s="8" t="s">
        <v>38</v>
      </c>
      <c r="F205" s="8"/>
      <c r="G205" s="9">
        <f>SUM(G199:G204)</f>
        <v>5688.9</v>
      </c>
    </row>
    <row r="206" spans="1:11" ht="15.75" thickTop="1" x14ac:dyDescent="0.25"/>
    <row r="207" spans="1:11" x14ac:dyDescent="0.25">
      <c r="A207" t="s">
        <v>30</v>
      </c>
      <c r="D207" s="6" t="s">
        <v>63</v>
      </c>
      <c r="E207" s="15">
        <v>45627</v>
      </c>
      <c r="F207" s="14" t="s">
        <v>32</v>
      </c>
      <c r="G207" s="15">
        <v>45657</v>
      </c>
    </row>
    <row r="209" spans="1:7" x14ac:dyDescent="0.25">
      <c r="A209" s="14" t="s">
        <v>62</v>
      </c>
      <c r="B209" s="14" t="s">
        <v>31</v>
      </c>
      <c r="C209" t="s">
        <v>33</v>
      </c>
      <c r="D209" t="s">
        <v>28</v>
      </c>
      <c r="E209" t="s">
        <v>29</v>
      </c>
      <c r="F209" t="s">
        <v>93</v>
      </c>
      <c r="G209" t="s">
        <v>37</v>
      </c>
    </row>
    <row r="210" spans="1:7" x14ac:dyDescent="0.25">
      <c r="A210" s="1">
        <f>E207</f>
        <v>45627</v>
      </c>
      <c r="B210" s="1">
        <f>G207</f>
        <v>45657</v>
      </c>
      <c r="C210" s="45" t="s">
        <v>103</v>
      </c>
      <c r="D210" s="46">
        <f>'Rahmen Gesamt'!$E$33</f>
        <v>97.23</v>
      </c>
      <c r="E210">
        <f>B210-A210+1</f>
        <v>31</v>
      </c>
      <c r="F210" t="s">
        <v>94</v>
      </c>
      <c r="G210" s="2">
        <f>D210*E210</f>
        <v>3014.13</v>
      </c>
    </row>
    <row r="211" spans="1:7" x14ac:dyDescent="0.25">
      <c r="A211" s="1">
        <f>E207</f>
        <v>45627</v>
      </c>
      <c r="B211" s="1">
        <f>G207</f>
        <v>45657</v>
      </c>
      <c r="C211" t="s">
        <v>54</v>
      </c>
      <c r="D211" s="46">
        <f>ROUND('Rahmen Gesamt'!$E$39*'Rahmen Gesamt'!$D$54,2)</f>
        <v>49.36</v>
      </c>
      <c r="E211">
        <f t="shared" ref="E211:E214" si="16">B211-A211+1</f>
        <v>31</v>
      </c>
      <c r="F211" t="s">
        <v>94</v>
      </c>
      <c r="G211" s="2">
        <f>D211*E211</f>
        <v>1530.16</v>
      </c>
    </row>
    <row r="212" spans="1:7" x14ac:dyDescent="0.25">
      <c r="A212" s="1">
        <f>E207</f>
        <v>45627</v>
      </c>
      <c r="B212" s="1">
        <f>G207</f>
        <v>45657</v>
      </c>
      <c r="C212" t="s">
        <v>36</v>
      </c>
      <c r="D212" s="2">
        <f>'Rahmen Gesamt'!$E$47</f>
        <v>11.83</v>
      </c>
      <c r="E212">
        <f t="shared" si="16"/>
        <v>31</v>
      </c>
      <c r="F212" t="s">
        <v>94</v>
      </c>
      <c r="G212" s="2">
        <f>D212*E212</f>
        <v>366.73</v>
      </c>
    </row>
    <row r="213" spans="1:7" x14ac:dyDescent="0.25">
      <c r="A213" s="1">
        <f>E207</f>
        <v>45627</v>
      </c>
      <c r="B213" s="1">
        <f>G207</f>
        <v>45657</v>
      </c>
      <c r="C213" t="s">
        <v>35</v>
      </c>
      <c r="D213" s="2">
        <f>'Rahmen Gesamt'!$E$48</f>
        <v>21.6</v>
      </c>
      <c r="E213">
        <f t="shared" si="16"/>
        <v>31</v>
      </c>
      <c r="F213" t="s">
        <v>94</v>
      </c>
      <c r="G213" s="2">
        <f>D213*E213</f>
        <v>669.6</v>
      </c>
    </row>
    <row r="214" spans="1:7" x14ac:dyDescent="0.25">
      <c r="A214" s="1">
        <f>E207</f>
        <v>45627</v>
      </c>
      <c r="B214" s="1">
        <f>G207</f>
        <v>45657</v>
      </c>
      <c r="C214" t="s">
        <v>34</v>
      </c>
      <c r="D214" s="2">
        <f>'Rahmen Gesamt'!$E$49</f>
        <v>9.61</v>
      </c>
      <c r="E214">
        <f t="shared" si="16"/>
        <v>31</v>
      </c>
      <c r="F214" t="s">
        <v>94</v>
      </c>
      <c r="G214" s="2">
        <f>D214*E214</f>
        <v>297.90999999999997</v>
      </c>
    </row>
    <row r="215" spans="1:7" ht="15.75" thickBot="1" x14ac:dyDescent="0.3">
      <c r="D215" s="7"/>
      <c r="E215" s="8" t="s">
        <v>38</v>
      </c>
      <c r="F215" s="8"/>
      <c r="G215" s="9">
        <f>SUM(G210:G214)</f>
        <v>5878.5300000000007</v>
      </c>
    </row>
    <row r="216" spans="1:7" ht="15.75" thickTop="1" x14ac:dyDescent="0.25"/>
    <row r="217" spans="1:7" x14ac:dyDescent="0.25">
      <c r="A217" t="s">
        <v>30</v>
      </c>
      <c r="D217" s="6" t="s">
        <v>63</v>
      </c>
      <c r="E217" s="15">
        <v>45658</v>
      </c>
      <c r="F217" s="14" t="s">
        <v>32</v>
      </c>
      <c r="G217" s="15">
        <v>45688</v>
      </c>
    </row>
    <row r="219" spans="1:7" x14ac:dyDescent="0.25">
      <c r="A219" s="14" t="s">
        <v>62</v>
      </c>
      <c r="B219" s="14" t="s">
        <v>31</v>
      </c>
      <c r="C219" t="s">
        <v>33</v>
      </c>
      <c r="D219" t="s">
        <v>28</v>
      </c>
      <c r="E219" t="s">
        <v>29</v>
      </c>
      <c r="F219" t="s">
        <v>93</v>
      </c>
      <c r="G219" t="s">
        <v>37</v>
      </c>
    </row>
    <row r="220" spans="1:7" x14ac:dyDescent="0.25">
      <c r="A220" s="1">
        <f>E217</f>
        <v>45658</v>
      </c>
      <c r="B220" s="1">
        <f>G217</f>
        <v>45688</v>
      </c>
      <c r="C220" s="45" t="s">
        <v>103</v>
      </c>
      <c r="D220" s="46">
        <f>'Rahmen Gesamt'!$F$33</f>
        <v>100.07</v>
      </c>
      <c r="E220">
        <f>B220-A220+1</f>
        <v>31</v>
      </c>
      <c r="F220" t="s">
        <v>94</v>
      </c>
      <c r="G220" s="2">
        <f>D220*E220</f>
        <v>3102.1699999999996</v>
      </c>
    </row>
    <row r="221" spans="1:7" x14ac:dyDescent="0.25">
      <c r="A221" s="1">
        <f>E217</f>
        <v>45658</v>
      </c>
      <c r="B221" s="1">
        <f>G217</f>
        <v>45688</v>
      </c>
      <c r="C221" t="s">
        <v>54</v>
      </c>
      <c r="D221" s="46">
        <f>ROUND('Rahmen Gesamt'!$F$39*'Rahmen Gesamt'!$D$54,2)</f>
        <v>50.88</v>
      </c>
      <c r="E221">
        <f t="shared" ref="E221:E224" si="17">B221-A221+1</f>
        <v>31</v>
      </c>
      <c r="F221" t="s">
        <v>94</v>
      </c>
      <c r="G221" s="2">
        <f>D221*E221</f>
        <v>1577.28</v>
      </c>
    </row>
    <row r="222" spans="1:7" x14ac:dyDescent="0.25">
      <c r="A222" s="1">
        <f>E217</f>
        <v>45658</v>
      </c>
      <c r="B222" s="1">
        <f>G217</f>
        <v>45688</v>
      </c>
      <c r="C222" t="s">
        <v>36</v>
      </c>
      <c r="D222" s="2">
        <f>'Rahmen Gesamt'!$F$47</f>
        <v>12.16</v>
      </c>
      <c r="E222">
        <f t="shared" si="17"/>
        <v>31</v>
      </c>
      <c r="F222" t="s">
        <v>94</v>
      </c>
      <c r="G222" s="2">
        <f>D222*E222</f>
        <v>376.96</v>
      </c>
    </row>
    <row r="223" spans="1:7" x14ac:dyDescent="0.25">
      <c r="A223" s="1">
        <f>E217</f>
        <v>45658</v>
      </c>
      <c r="B223" s="1">
        <f>G217</f>
        <v>45688</v>
      </c>
      <c r="C223" t="s">
        <v>35</v>
      </c>
      <c r="D223" s="2">
        <f>'Rahmen Gesamt'!$F$48</f>
        <v>22.2</v>
      </c>
      <c r="E223">
        <f t="shared" si="17"/>
        <v>31</v>
      </c>
      <c r="F223" t="s">
        <v>94</v>
      </c>
      <c r="G223" s="2">
        <f>D223*E223</f>
        <v>688.19999999999993</v>
      </c>
    </row>
    <row r="224" spans="1:7" x14ac:dyDescent="0.25">
      <c r="A224" s="1">
        <f>E217</f>
        <v>45658</v>
      </c>
      <c r="B224" s="1">
        <f>G217</f>
        <v>45688</v>
      </c>
      <c r="C224" t="s">
        <v>34</v>
      </c>
      <c r="D224" s="2">
        <f>'Rahmen Gesamt'!$F$49</f>
        <v>9.9</v>
      </c>
      <c r="E224">
        <f t="shared" si="17"/>
        <v>31</v>
      </c>
      <c r="F224" t="s">
        <v>94</v>
      </c>
      <c r="G224" s="2">
        <f>D224*E224</f>
        <v>306.90000000000003</v>
      </c>
    </row>
    <row r="225" spans="1:7" ht="15.75" thickBot="1" x14ac:dyDescent="0.3">
      <c r="D225" s="7"/>
      <c r="E225" s="8" t="s">
        <v>38</v>
      </c>
      <c r="F225" s="8"/>
      <c r="G225" s="9">
        <f>SUM(G220:G224)</f>
        <v>6051.5099999999993</v>
      </c>
    </row>
    <row r="226" spans="1:7" ht="15.75" thickTop="1" x14ac:dyDescent="0.25"/>
    <row r="228" spans="1:7" x14ac:dyDescent="0.25">
      <c r="A228" t="s">
        <v>30</v>
      </c>
      <c r="D228" s="6" t="s">
        <v>63</v>
      </c>
      <c r="E228" s="15">
        <v>45689</v>
      </c>
      <c r="F228" s="14" t="s">
        <v>32</v>
      </c>
      <c r="G228" s="15">
        <v>45716</v>
      </c>
    </row>
    <row r="230" spans="1:7" x14ac:dyDescent="0.25">
      <c r="A230" s="14" t="s">
        <v>62</v>
      </c>
      <c r="B230" s="14" t="s">
        <v>31</v>
      </c>
      <c r="C230" t="s">
        <v>33</v>
      </c>
      <c r="D230" t="s">
        <v>28</v>
      </c>
      <c r="E230" t="s">
        <v>29</v>
      </c>
      <c r="F230" t="s">
        <v>93</v>
      </c>
      <c r="G230" t="s">
        <v>37</v>
      </c>
    </row>
    <row r="231" spans="1:7" x14ac:dyDescent="0.25">
      <c r="A231" s="1">
        <f>E228</f>
        <v>45689</v>
      </c>
      <c r="B231" s="1">
        <f>G228</f>
        <v>45716</v>
      </c>
      <c r="C231" s="45" t="s">
        <v>103</v>
      </c>
      <c r="D231" s="46">
        <f>'Rahmen Gesamt'!$F$33</f>
        <v>100.07</v>
      </c>
      <c r="E231">
        <f>B231-A231+1</f>
        <v>28</v>
      </c>
      <c r="F231" t="s">
        <v>94</v>
      </c>
      <c r="G231" s="2">
        <f>D231*E231</f>
        <v>2801.96</v>
      </c>
    </row>
    <row r="232" spans="1:7" x14ac:dyDescent="0.25">
      <c r="A232" s="1">
        <f>E228</f>
        <v>45689</v>
      </c>
      <c r="B232" s="1">
        <f>G228</f>
        <v>45716</v>
      </c>
      <c r="C232" t="s">
        <v>54</v>
      </c>
      <c r="D232" s="46">
        <f>ROUND('Rahmen Gesamt'!$F$39*'Rahmen Gesamt'!$D$54,2)</f>
        <v>50.88</v>
      </c>
      <c r="E232">
        <f t="shared" ref="E232:E235" si="18">B232-A232+1</f>
        <v>28</v>
      </c>
      <c r="F232" t="s">
        <v>94</v>
      </c>
      <c r="G232" s="2">
        <f>D232*E232</f>
        <v>1424.64</v>
      </c>
    </row>
    <row r="233" spans="1:7" x14ac:dyDescent="0.25">
      <c r="A233" s="1">
        <f>E228</f>
        <v>45689</v>
      </c>
      <c r="B233" s="1">
        <f>G228</f>
        <v>45716</v>
      </c>
      <c r="C233" t="s">
        <v>36</v>
      </c>
      <c r="D233" s="2">
        <f>'Rahmen Gesamt'!$F$47</f>
        <v>12.16</v>
      </c>
      <c r="E233">
        <f t="shared" si="18"/>
        <v>28</v>
      </c>
      <c r="F233" t="s">
        <v>94</v>
      </c>
      <c r="G233" s="2">
        <f>D233*E233</f>
        <v>340.48</v>
      </c>
    </row>
    <row r="234" spans="1:7" x14ac:dyDescent="0.25">
      <c r="A234" s="1">
        <f>E228</f>
        <v>45689</v>
      </c>
      <c r="B234" s="1">
        <f>G228</f>
        <v>45716</v>
      </c>
      <c r="C234" t="s">
        <v>35</v>
      </c>
      <c r="D234" s="2">
        <f>'Rahmen Gesamt'!$F$48</f>
        <v>22.2</v>
      </c>
      <c r="E234">
        <f t="shared" si="18"/>
        <v>28</v>
      </c>
      <c r="F234" t="s">
        <v>94</v>
      </c>
      <c r="G234" s="2">
        <f>D234*E234</f>
        <v>621.6</v>
      </c>
    </row>
    <row r="235" spans="1:7" x14ac:dyDescent="0.25">
      <c r="A235" s="1">
        <f>E228</f>
        <v>45689</v>
      </c>
      <c r="B235" s="1">
        <f>G228</f>
        <v>45716</v>
      </c>
      <c r="C235" t="s">
        <v>34</v>
      </c>
      <c r="D235" s="2">
        <f>'Rahmen Gesamt'!$F$49</f>
        <v>9.9</v>
      </c>
      <c r="E235">
        <f t="shared" si="18"/>
        <v>28</v>
      </c>
      <c r="F235" t="s">
        <v>94</v>
      </c>
      <c r="G235" s="2">
        <f>D235*E235</f>
        <v>277.2</v>
      </c>
    </row>
    <row r="236" spans="1:7" ht="15.75" thickBot="1" x14ac:dyDescent="0.3">
      <c r="D236" s="7"/>
      <c r="E236" s="8" t="s">
        <v>38</v>
      </c>
      <c r="F236" s="8"/>
      <c r="G236" s="9">
        <f>SUM(G231:G235)</f>
        <v>5465.88</v>
      </c>
    </row>
    <row r="237" spans="1:7" ht="15.75" thickTop="1" x14ac:dyDescent="0.25">
      <c r="D237" s="11"/>
      <c r="E237" s="12"/>
      <c r="F237" s="12"/>
      <c r="G237" s="13"/>
    </row>
    <row r="238" spans="1:7" x14ac:dyDescent="0.25">
      <c r="A238" s="4" t="s">
        <v>67</v>
      </c>
      <c r="D238" s="11"/>
      <c r="E238" s="12"/>
      <c r="F238" s="12"/>
      <c r="G238" s="13"/>
    </row>
    <row r="239" spans="1:7" x14ac:dyDescent="0.25">
      <c r="D239" s="11"/>
      <c r="E239" s="12"/>
      <c r="F239" s="12"/>
      <c r="G239" s="13"/>
    </row>
    <row r="240" spans="1:7" x14ac:dyDescent="0.25">
      <c r="A240" t="s">
        <v>30</v>
      </c>
      <c r="D240" s="6" t="s">
        <v>63</v>
      </c>
      <c r="E240" s="15">
        <v>45717</v>
      </c>
      <c r="F240" s="14" t="s">
        <v>32</v>
      </c>
      <c r="G240" s="15">
        <v>45731</v>
      </c>
    </row>
    <row r="242" spans="1:8" x14ac:dyDescent="0.25">
      <c r="A242" s="14" t="s">
        <v>62</v>
      </c>
      <c r="B242" s="14" t="s">
        <v>31</v>
      </c>
      <c r="C242" t="s">
        <v>33</v>
      </c>
      <c r="D242" t="s">
        <v>28</v>
      </c>
      <c r="E242" t="s">
        <v>29</v>
      </c>
      <c r="F242" t="s">
        <v>93</v>
      </c>
      <c r="G242" t="s">
        <v>37</v>
      </c>
    </row>
    <row r="243" spans="1:8" x14ac:dyDescent="0.25">
      <c r="A243" s="1">
        <f>E240</f>
        <v>45717</v>
      </c>
      <c r="B243" s="1">
        <f>G240</f>
        <v>45731</v>
      </c>
      <c r="C243" s="45" t="s">
        <v>103</v>
      </c>
      <c r="D243" s="46">
        <f>'Rahmen Gesamt'!$F$33</f>
        <v>100.07</v>
      </c>
      <c r="E243">
        <f>B243-A243+1</f>
        <v>15</v>
      </c>
      <c r="F243" s="17" t="s">
        <v>94</v>
      </c>
      <c r="G243" s="2">
        <f>D243*E243</f>
        <v>1501.05</v>
      </c>
    </row>
    <row r="244" spans="1:8" x14ac:dyDescent="0.25">
      <c r="A244" s="1">
        <f>E240</f>
        <v>45717</v>
      </c>
      <c r="B244" s="1">
        <f>G240</f>
        <v>45731</v>
      </c>
      <c r="C244" t="s">
        <v>54</v>
      </c>
      <c r="D244" s="46">
        <f>ROUND('Rahmen Gesamt'!$F$39*'Rahmen Gesamt'!$D$54,2)</f>
        <v>50.88</v>
      </c>
      <c r="E244">
        <f t="shared" ref="E244:E249" si="19">B244-A244+1</f>
        <v>15</v>
      </c>
      <c r="F244" s="17" t="s">
        <v>94</v>
      </c>
      <c r="G244" s="2">
        <f>D244*E244</f>
        <v>763.2</v>
      </c>
    </row>
    <row r="245" spans="1:8" s="45" customFormat="1" x14ac:dyDescent="0.25">
      <c r="A245" s="1">
        <v>45717</v>
      </c>
      <c r="B245" s="1">
        <v>45731</v>
      </c>
      <c r="C245" s="4" t="s">
        <v>104</v>
      </c>
      <c r="D245" s="46">
        <f>'Rahmen Gesamt'!E36</f>
        <v>43.2</v>
      </c>
      <c r="E245" s="45">
        <v>10</v>
      </c>
      <c r="F245" s="41" t="s">
        <v>95</v>
      </c>
      <c r="G245" s="46">
        <f>D245*E245*-1</f>
        <v>-432</v>
      </c>
      <c r="H245" s="45" t="s">
        <v>105</v>
      </c>
    </row>
    <row r="246" spans="1:8" x14ac:dyDescent="0.25">
      <c r="A246" s="1">
        <v>45717</v>
      </c>
      <c r="B246" s="1">
        <v>45731</v>
      </c>
      <c r="C246" s="4" t="s">
        <v>106</v>
      </c>
      <c r="D246" s="2">
        <f>'Rahmen Gesamt'!F36</f>
        <v>44.5</v>
      </c>
      <c r="E246">
        <v>50</v>
      </c>
      <c r="F246" s="41" t="s">
        <v>95</v>
      </c>
      <c r="G246" s="2">
        <f>D246*E246*-1</f>
        <v>-2225</v>
      </c>
      <c r="H246" s="46">
        <f>+G246+G245</f>
        <v>-2657</v>
      </c>
    </row>
    <row r="247" spans="1:8" x14ac:dyDescent="0.25">
      <c r="A247" s="1">
        <f>E240</f>
        <v>45717</v>
      </c>
      <c r="B247" s="1">
        <f>G240</f>
        <v>45731</v>
      </c>
      <c r="C247" t="s">
        <v>36</v>
      </c>
      <c r="D247" s="2">
        <f>'Rahmen Gesamt'!$F$47</f>
        <v>12.16</v>
      </c>
      <c r="E247">
        <f t="shared" si="19"/>
        <v>15</v>
      </c>
      <c r="F247" s="17" t="s">
        <v>94</v>
      </c>
      <c r="G247" s="2">
        <f>D247*E247</f>
        <v>182.4</v>
      </c>
    </row>
    <row r="248" spans="1:8" x14ac:dyDescent="0.25">
      <c r="A248" s="1">
        <f>E240</f>
        <v>45717</v>
      </c>
      <c r="B248" s="1">
        <f>G240</f>
        <v>45731</v>
      </c>
      <c r="C248" t="s">
        <v>35</v>
      </c>
      <c r="D248" s="2">
        <f>'Rahmen Gesamt'!$F$48</f>
        <v>22.2</v>
      </c>
      <c r="E248">
        <f t="shared" si="19"/>
        <v>15</v>
      </c>
      <c r="F248" s="17" t="s">
        <v>94</v>
      </c>
      <c r="G248" s="2">
        <f>D248*E248</f>
        <v>333</v>
      </c>
    </row>
    <row r="249" spans="1:8" x14ac:dyDescent="0.25">
      <c r="A249" s="1">
        <f>E240</f>
        <v>45717</v>
      </c>
      <c r="B249" s="1">
        <f>G240</f>
        <v>45731</v>
      </c>
      <c r="C249" t="s">
        <v>34</v>
      </c>
      <c r="D249" s="2">
        <f>'Rahmen Gesamt'!$F$49</f>
        <v>9.9</v>
      </c>
      <c r="E249">
        <f t="shared" si="19"/>
        <v>15</v>
      </c>
      <c r="F249" s="17" t="s">
        <v>94</v>
      </c>
      <c r="G249" s="2">
        <f>D249*E249</f>
        <v>148.5</v>
      </c>
    </row>
    <row r="250" spans="1:8" ht="15.75" thickBot="1" x14ac:dyDescent="0.3">
      <c r="D250" s="7"/>
      <c r="E250" s="8" t="s">
        <v>38</v>
      </c>
      <c r="F250" s="8"/>
      <c r="G250" s="9">
        <f>SUM(G243:G249)</f>
        <v>271.14999999999998</v>
      </c>
    </row>
    <row r="251" spans="1:8" ht="15.75" thickTop="1" x14ac:dyDescent="0.25"/>
  </sheetData>
  <sheetProtection password="DB81" sheet="1" objects="1" scenarios="1"/>
  <mergeCells count="5">
    <mergeCell ref="J195:K197"/>
    <mergeCell ref="A1:G1"/>
    <mergeCell ref="A3:G3"/>
    <mergeCell ref="A66:G66"/>
    <mergeCell ref="A67:G67"/>
  </mergeCells>
  <pageMargins left="0.7" right="0.7" top="0.78740157499999996" bottom="0.78740157499999996"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130" zoomScaleNormal="130" workbookViewId="0">
      <selection activeCell="A43" sqref="A43"/>
    </sheetView>
  </sheetViews>
  <sheetFormatPr baseColWidth="10" defaultRowHeight="15" x14ac:dyDescent="0.25"/>
  <cols>
    <col min="1" max="1" width="51.5703125" bestFit="1" customWidth="1"/>
    <col min="3" max="3" width="18" bestFit="1" customWidth="1"/>
    <col min="4" max="4" width="25.28515625" customWidth="1"/>
    <col min="5" max="6" width="23.28515625" bestFit="1" customWidth="1"/>
  </cols>
  <sheetData>
    <row r="1" spans="1:4" x14ac:dyDescent="0.25">
      <c r="A1" t="s">
        <v>3</v>
      </c>
      <c r="C1" t="s">
        <v>4</v>
      </c>
    </row>
    <row r="2" spans="1:4" x14ac:dyDescent="0.25">
      <c r="A2" t="s">
        <v>5</v>
      </c>
      <c r="C2" t="s">
        <v>6</v>
      </c>
    </row>
    <row r="3" spans="1:4" x14ac:dyDescent="0.25">
      <c r="A3" t="s">
        <v>0</v>
      </c>
      <c r="C3" t="s">
        <v>1</v>
      </c>
    </row>
    <row r="4" spans="1:4" x14ac:dyDescent="0.25">
      <c r="A4" t="s">
        <v>2</v>
      </c>
      <c r="C4" s="1">
        <v>31994</v>
      </c>
    </row>
    <row r="5" spans="1:4" x14ac:dyDescent="0.25">
      <c r="A5" t="s">
        <v>20</v>
      </c>
      <c r="C5" s="1">
        <v>45230</v>
      </c>
    </row>
    <row r="6" spans="1:4" x14ac:dyDescent="0.25">
      <c r="C6" s="1"/>
    </row>
    <row r="7" spans="1:4" x14ac:dyDescent="0.25">
      <c r="A7" t="s">
        <v>11</v>
      </c>
      <c r="C7" s="1" t="s">
        <v>12</v>
      </c>
    </row>
    <row r="8" spans="1:4" x14ac:dyDescent="0.25">
      <c r="A8" t="s">
        <v>14</v>
      </c>
      <c r="C8" s="3">
        <v>376</v>
      </c>
      <c r="D8" t="s">
        <v>15</v>
      </c>
    </row>
    <row r="9" spans="1:4" x14ac:dyDescent="0.25">
      <c r="A9" t="s">
        <v>14</v>
      </c>
      <c r="C9" s="3">
        <v>309</v>
      </c>
      <c r="D9" t="s">
        <v>16</v>
      </c>
    </row>
    <row r="10" spans="1:4" x14ac:dyDescent="0.25">
      <c r="A10" t="s">
        <v>13</v>
      </c>
      <c r="C10" s="1" t="s">
        <v>12</v>
      </c>
    </row>
    <row r="11" spans="1:4" x14ac:dyDescent="0.25">
      <c r="A11" t="s">
        <v>14</v>
      </c>
      <c r="C11" s="3">
        <v>178</v>
      </c>
      <c r="D11" t="s">
        <v>15</v>
      </c>
    </row>
    <row r="12" spans="1:4" x14ac:dyDescent="0.25">
      <c r="A12" t="s">
        <v>14</v>
      </c>
      <c r="C12" s="3">
        <v>157</v>
      </c>
      <c r="D12" t="s">
        <v>16</v>
      </c>
    </row>
    <row r="13" spans="1:4" x14ac:dyDescent="0.25">
      <c r="C13" s="3"/>
    </row>
    <row r="14" spans="1:4" x14ac:dyDescent="0.25">
      <c r="A14" s="4" t="s">
        <v>17</v>
      </c>
      <c r="B14" s="4"/>
      <c r="C14" s="4"/>
      <c r="D14" s="4"/>
    </row>
    <row r="15" spans="1:4" x14ac:dyDescent="0.25">
      <c r="A15" s="4" t="s">
        <v>18</v>
      </c>
      <c r="B15" s="4"/>
      <c r="C15" s="5">
        <f>C8+C11</f>
        <v>554</v>
      </c>
      <c r="D15" s="4" t="s">
        <v>15</v>
      </c>
    </row>
    <row r="16" spans="1:4" x14ac:dyDescent="0.25">
      <c r="A16" s="4" t="s">
        <v>19</v>
      </c>
      <c r="B16" s="4"/>
      <c r="C16" s="5">
        <f>C9+C12</f>
        <v>466</v>
      </c>
      <c r="D16" s="4" t="s">
        <v>16</v>
      </c>
    </row>
    <row r="17" spans="1:6" x14ac:dyDescent="0.25">
      <c r="C17" s="3"/>
    </row>
    <row r="18" spans="1:6" x14ac:dyDescent="0.25">
      <c r="A18" s="4" t="s">
        <v>10</v>
      </c>
      <c r="B18" s="4"/>
      <c r="C18" s="5">
        <v>115</v>
      </c>
      <c r="D18" s="4" t="s">
        <v>21</v>
      </c>
    </row>
    <row r="19" spans="1:6" x14ac:dyDescent="0.25">
      <c r="A19" s="4" t="s">
        <v>22</v>
      </c>
      <c r="B19" s="4"/>
      <c r="C19" s="5">
        <v>140</v>
      </c>
      <c r="D19" s="4" t="s">
        <v>26</v>
      </c>
      <c r="E19" s="16"/>
      <c r="F19" s="16"/>
    </row>
    <row r="20" spans="1:6" x14ac:dyDescent="0.25">
      <c r="E20" t="s">
        <v>58</v>
      </c>
      <c r="F20" t="s">
        <v>64</v>
      </c>
    </row>
    <row r="21" spans="1:6" x14ac:dyDescent="0.25">
      <c r="A21" t="s">
        <v>7</v>
      </c>
      <c r="C21" t="s">
        <v>56</v>
      </c>
      <c r="E21" t="s">
        <v>57</v>
      </c>
      <c r="F21" t="s">
        <v>65</v>
      </c>
    </row>
    <row r="22" spans="1:6" x14ac:dyDescent="0.25">
      <c r="C22" s="16" t="s">
        <v>66</v>
      </c>
      <c r="E22" s="16" t="s">
        <v>66</v>
      </c>
      <c r="F22" s="16" t="s">
        <v>66</v>
      </c>
    </row>
    <row r="23" spans="1:6" x14ac:dyDescent="0.25">
      <c r="A23" t="s">
        <v>8</v>
      </c>
      <c r="C23" s="2">
        <v>60</v>
      </c>
      <c r="E23" s="2">
        <f>ROUND(C23*1.08,2)</f>
        <v>64.8</v>
      </c>
      <c r="F23" s="2">
        <f>ROUND(E23*1.03,2)</f>
        <v>66.739999999999995</v>
      </c>
    </row>
    <row r="24" spans="1:6" s="45" customFormat="1" x14ac:dyDescent="0.25">
      <c r="A24" s="60" t="s">
        <v>108</v>
      </c>
      <c r="B24" s="60"/>
      <c r="C24" s="59">
        <f>ROUND(C23/60,2)</f>
        <v>1</v>
      </c>
      <c r="E24" s="59">
        <f>ROUND(E23/60,2)</f>
        <v>1.08</v>
      </c>
      <c r="F24" s="59">
        <f>ROUND(F23/60,2)</f>
        <v>1.1100000000000001</v>
      </c>
    </row>
    <row r="25" spans="1:6" s="45" customFormat="1" x14ac:dyDescent="0.25">
      <c r="A25" s="60" t="s">
        <v>109</v>
      </c>
      <c r="B25" s="60"/>
      <c r="C25" s="61">
        <f>ROUND(C23/60/7,4)</f>
        <v>0.1429</v>
      </c>
      <c r="E25" s="61">
        <f>ROUND(E23/60/7,4)</f>
        <v>0.15429999999999999</v>
      </c>
      <c r="F25" s="61">
        <f>ROUND(F23/60/7,4)</f>
        <v>0.15890000000000001</v>
      </c>
    </row>
    <row r="26" spans="1:6" s="45" customFormat="1" x14ac:dyDescent="0.25">
      <c r="A26" s="51" t="s">
        <v>100</v>
      </c>
      <c r="B26" s="48" t="s">
        <v>101</v>
      </c>
      <c r="C26" s="52">
        <f>ROUND(C23/7,2)</f>
        <v>8.57</v>
      </c>
      <c r="D26" s="51" t="s">
        <v>51</v>
      </c>
      <c r="E26" s="52">
        <f>ROUND(E23/7,2)</f>
        <v>9.26</v>
      </c>
      <c r="F26" s="52">
        <f>ROUND(F23/7,2)</f>
        <v>9.5299999999999994</v>
      </c>
    </row>
    <row r="27" spans="1:6" x14ac:dyDescent="0.25">
      <c r="A27" t="s">
        <v>45</v>
      </c>
      <c r="B27" s="47">
        <v>1</v>
      </c>
      <c r="C27" s="52">
        <f>ROUND(C$26*$B27,2)</f>
        <v>8.57</v>
      </c>
      <c r="D27" t="s">
        <v>51</v>
      </c>
      <c r="E27" s="52">
        <f>ROUND(E$26*$B27,2)</f>
        <v>9.26</v>
      </c>
      <c r="F27" s="52">
        <f>ROUND(F$26*$B27,2)</f>
        <v>9.5299999999999994</v>
      </c>
    </row>
    <row r="28" spans="1:6" x14ac:dyDescent="0.25">
      <c r="A28" t="s">
        <v>46</v>
      </c>
      <c r="B28" s="47">
        <v>2</v>
      </c>
      <c r="C28" s="52">
        <f t="shared" ref="C28:F34" si="0">ROUND(C$26*$B28,2)</f>
        <v>17.14</v>
      </c>
      <c r="D28" t="s">
        <v>51</v>
      </c>
      <c r="E28" s="52">
        <f t="shared" si="0"/>
        <v>18.52</v>
      </c>
      <c r="F28" s="52">
        <f t="shared" si="0"/>
        <v>19.059999999999999</v>
      </c>
    </row>
    <row r="29" spans="1:6" x14ac:dyDescent="0.25">
      <c r="A29" t="s">
        <v>47</v>
      </c>
      <c r="B29" s="47">
        <v>3</v>
      </c>
      <c r="C29" s="52">
        <f t="shared" si="0"/>
        <v>25.71</v>
      </c>
      <c r="D29" t="s">
        <v>51</v>
      </c>
      <c r="E29" s="52">
        <f t="shared" si="0"/>
        <v>27.78</v>
      </c>
      <c r="F29" s="52">
        <f t="shared" si="0"/>
        <v>28.59</v>
      </c>
    </row>
    <row r="30" spans="1:6" x14ac:dyDescent="0.25">
      <c r="A30" t="s">
        <v>48</v>
      </c>
      <c r="B30" s="47">
        <v>4</v>
      </c>
      <c r="C30" s="52">
        <f t="shared" si="0"/>
        <v>34.28</v>
      </c>
      <c r="D30" t="s">
        <v>51</v>
      </c>
      <c r="E30" s="52">
        <f t="shared" si="0"/>
        <v>37.04</v>
      </c>
      <c r="F30" s="52">
        <f t="shared" si="0"/>
        <v>38.119999999999997</v>
      </c>
    </row>
    <row r="31" spans="1:6" x14ac:dyDescent="0.25">
      <c r="A31" t="s">
        <v>41</v>
      </c>
      <c r="B31" s="47">
        <v>5.5</v>
      </c>
      <c r="C31" s="52">
        <f t="shared" si="0"/>
        <v>47.14</v>
      </c>
      <c r="D31" t="s">
        <v>51</v>
      </c>
      <c r="E31" s="52">
        <f t="shared" si="0"/>
        <v>50.93</v>
      </c>
      <c r="F31" s="52">
        <f t="shared" si="0"/>
        <v>52.42</v>
      </c>
    </row>
    <row r="32" spans="1:6" x14ac:dyDescent="0.25">
      <c r="A32" t="s">
        <v>42</v>
      </c>
      <c r="B32" s="47">
        <v>7.5</v>
      </c>
      <c r="C32" s="52">
        <f t="shared" si="0"/>
        <v>64.28</v>
      </c>
      <c r="D32" t="s">
        <v>51</v>
      </c>
      <c r="E32" s="52">
        <f t="shared" si="0"/>
        <v>69.45</v>
      </c>
      <c r="F32" s="52">
        <f t="shared" si="0"/>
        <v>71.48</v>
      </c>
    </row>
    <row r="33" spans="1:6" x14ac:dyDescent="0.25">
      <c r="A33" t="s">
        <v>49</v>
      </c>
      <c r="B33" s="47">
        <v>10.5</v>
      </c>
      <c r="C33" s="52">
        <f t="shared" si="0"/>
        <v>89.99</v>
      </c>
      <c r="D33" t="s">
        <v>51</v>
      </c>
      <c r="E33" s="52">
        <f t="shared" si="0"/>
        <v>97.23</v>
      </c>
      <c r="F33" s="52">
        <f t="shared" si="0"/>
        <v>100.07</v>
      </c>
    </row>
    <row r="34" spans="1:6" x14ac:dyDescent="0.25">
      <c r="A34" t="s">
        <v>50</v>
      </c>
      <c r="B34" s="47">
        <v>15</v>
      </c>
      <c r="C34" s="52">
        <f t="shared" si="0"/>
        <v>128.55000000000001</v>
      </c>
      <c r="D34" t="s">
        <v>51</v>
      </c>
      <c r="E34" s="52">
        <f t="shared" si="0"/>
        <v>138.9</v>
      </c>
      <c r="F34" s="52">
        <f t="shared" si="0"/>
        <v>142.94999999999999</v>
      </c>
    </row>
    <row r="35" spans="1:6" x14ac:dyDescent="0.25">
      <c r="C35" s="2"/>
    </row>
    <row r="36" spans="1:6" x14ac:dyDescent="0.25">
      <c r="A36" t="s">
        <v>9</v>
      </c>
      <c r="C36" s="2">
        <v>40</v>
      </c>
      <c r="E36" s="2">
        <f t="shared" ref="E36:E41" si="1">ROUND(C36*1.08,2)</f>
        <v>43.2</v>
      </c>
      <c r="F36" s="2">
        <f t="shared" ref="F36:F41" si="2">ROUND(E36*1.03,2)</f>
        <v>44.5</v>
      </c>
    </row>
    <row r="37" spans="1:6" s="45" customFormat="1" x14ac:dyDescent="0.25">
      <c r="A37" s="60" t="s">
        <v>108</v>
      </c>
      <c r="B37" s="60"/>
      <c r="C37" s="59">
        <f>ROUND(C36/60,2)</f>
        <v>0.67</v>
      </c>
      <c r="E37" s="59">
        <f>ROUND(E36/60,2)</f>
        <v>0.72</v>
      </c>
      <c r="F37" s="59">
        <f>ROUND(F36/60,2)</f>
        <v>0.74</v>
      </c>
    </row>
    <row r="38" spans="1:6" s="45" customFormat="1" x14ac:dyDescent="0.25">
      <c r="A38" s="60" t="s">
        <v>109</v>
      </c>
      <c r="B38" s="60"/>
      <c r="C38" s="61">
        <f>ROUND(C36/60/7,4)</f>
        <v>9.5200000000000007E-2</v>
      </c>
      <c r="E38" s="61">
        <f>ROUND(E36/60/7,4)</f>
        <v>0.10290000000000001</v>
      </c>
      <c r="F38" s="61">
        <f>ROUND(F36/60/7,4)</f>
        <v>0.106</v>
      </c>
    </row>
    <row r="39" spans="1:6" s="45" customFormat="1" x14ac:dyDescent="0.25">
      <c r="A39" s="51" t="s">
        <v>100</v>
      </c>
      <c r="B39" s="51"/>
      <c r="C39" s="52">
        <f>ROUND(C36/7,2)</f>
        <v>5.71</v>
      </c>
      <c r="D39" s="51" t="s">
        <v>51</v>
      </c>
      <c r="E39" s="52">
        <f>ROUND(E36/7,2)</f>
        <v>6.17</v>
      </c>
      <c r="F39" s="52">
        <f>ROUND(F36/7,2)</f>
        <v>6.36</v>
      </c>
    </row>
    <row r="40" spans="1:6" s="45" customFormat="1" x14ac:dyDescent="0.25">
      <c r="C40" s="46"/>
      <c r="E40" s="46"/>
      <c r="F40" s="46"/>
    </row>
    <row r="41" spans="1:6" x14ac:dyDescent="0.25">
      <c r="A41" t="s">
        <v>23</v>
      </c>
      <c r="C41" s="2">
        <v>8.9</v>
      </c>
      <c r="E41" s="2">
        <f t="shared" si="1"/>
        <v>9.61</v>
      </c>
      <c r="F41" s="2">
        <f t="shared" si="2"/>
        <v>9.9</v>
      </c>
    </row>
    <row r="42" spans="1:6" x14ac:dyDescent="0.25">
      <c r="C42" s="2"/>
    </row>
    <row r="43" spans="1:6" x14ac:dyDescent="0.25">
      <c r="A43" t="s">
        <v>44</v>
      </c>
      <c r="C43" s="2"/>
    </row>
    <row r="44" spans="1:6" x14ac:dyDescent="0.25">
      <c r="C44" s="16" t="s">
        <v>66</v>
      </c>
    </row>
    <row r="45" spans="1:6" x14ac:dyDescent="0.25">
      <c r="A45" t="s">
        <v>24</v>
      </c>
      <c r="C45" s="59">
        <f>ROUND(C15*C25,2)</f>
        <v>79.17</v>
      </c>
      <c r="D45" t="s">
        <v>51</v>
      </c>
      <c r="E45" s="2"/>
      <c r="F45" s="2"/>
    </row>
    <row r="46" spans="1:6" x14ac:dyDescent="0.25">
      <c r="A46" t="s">
        <v>25</v>
      </c>
      <c r="C46" s="59">
        <f>ROUND(C16*C38,2)</f>
        <v>44.36</v>
      </c>
      <c r="D46" t="s">
        <v>51</v>
      </c>
      <c r="E46" s="2"/>
      <c r="F46" s="2"/>
    </row>
    <row r="47" spans="1:6" x14ac:dyDescent="0.25">
      <c r="A47" t="s">
        <v>10</v>
      </c>
      <c r="C47" s="59">
        <f>ROUND(C18/7*C37,2)</f>
        <v>11.01</v>
      </c>
      <c r="D47" t="s">
        <v>51</v>
      </c>
      <c r="E47" s="59">
        <f>ROUND(C18/7*E37,2)</f>
        <v>11.83</v>
      </c>
      <c r="F47" s="59">
        <f>ROUND(C18/7*F37,2)</f>
        <v>12.16</v>
      </c>
    </row>
    <row r="48" spans="1:6" x14ac:dyDescent="0.25">
      <c r="A48" t="s">
        <v>22</v>
      </c>
      <c r="C48" s="59">
        <f>ROUND(C19/7*C24,2)</f>
        <v>20</v>
      </c>
      <c r="D48" t="s">
        <v>51</v>
      </c>
      <c r="E48" s="59">
        <f>ROUND(C19/7*E24,2)</f>
        <v>21.6</v>
      </c>
      <c r="F48" s="59">
        <f>ROUND(C19/7*F24,2)</f>
        <v>22.2</v>
      </c>
    </row>
    <row r="49" spans="1:6" x14ac:dyDescent="0.25">
      <c r="A49" t="s">
        <v>27</v>
      </c>
      <c r="C49" s="65">
        <f>C41</f>
        <v>8.9</v>
      </c>
      <c r="D49" t="s">
        <v>51</v>
      </c>
      <c r="E49" s="2">
        <f t="shared" ref="E47:E49" si="3">ROUND(C49*1.08,2)</f>
        <v>9.61</v>
      </c>
      <c r="F49" s="2">
        <f t="shared" ref="F47:F49" si="4">ROUND(E49*1.03,2)</f>
        <v>9.9</v>
      </c>
    </row>
    <row r="51" spans="1:6" x14ac:dyDescent="0.25">
      <c r="A51" s="10" t="s">
        <v>39</v>
      </c>
    </row>
    <row r="53" spans="1:6" x14ac:dyDescent="0.25">
      <c r="A53" t="s">
        <v>40</v>
      </c>
      <c r="B53" t="s">
        <v>18</v>
      </c>
      <c r="D53" t="s">
        <v>42</v>
      </c>
      <c r="E53" t="s">
        <v>43</v>
      </c>
    </row>
    <row r="54" spans="1:6" x14ac:dyDescent="0.25">
      <c r="B54" t="s">
        <v>19</v>
      </c>
      <c r="D54">
        <v>8</v>
      </c>
      <c r="E54" t="s">
        <v>55</v>
      </c>
    </row>
    <row r="56" spans="1:6" x14ac:dyDescent="0.25">
      <c r="A56" t="s">
        <v>68</v>
      </c>
    </row>
    <row r="58" spans="1:6" x14ac:dyDescent="0.25">
      <c r="A58" t="s">
        <v>59</v>
      </c>
    </row>
    <row r="59" spans="1:6" x14ac:dyDescent="0.25">
      <c r="A59" t="s">
        <v>60</v>
      </c>
    </row>
    <row r="61" spans="1:6" x14ac:dyDescent="0.25">
      <c r="A61" s="4" t="s">
        <v>67</v>
      </c>
    </row>
  </sheetData>
  <sheetProtection password="DB81" sheet="1" objects="1" scenarios="1"/>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Rahmen Darstellung</vt:lpstr>
      <vt:lpstr>Abrechnung besondere Wohnform</vt:lpstr>
      <vt:lpstr>Rahmen Gesamt</vt:lpstr>
    </vt:vector>
  </TitlesOfParts>
  <Company>LWV-Hessen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Träbing, Michael</dc:creator>
  <cp:lastModifiedBy>Träbing, Michael</cp:lastModifiedBy>
  <cp:lastPrinted>2022-12-04T13:21:02Z</cp:lastPrinted>
  <dcterms:created xsi:type="dcterms:W3CDTF">2022-10-31T13:11:10Z</dcterms:created>
  <dcterms:modified xsi:type="dcterms:W3CDTF">2023-08-14T14:01:25Z</dcterms:modified>
</cp:coreProperties>
</file>