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90" windowWidth="28515" windowHeight="11805"/>
  </bookViews>
  <sheets>
    <sheet name="Rahmen Darstellung" sheetId="5" r:id="rId1"/>
    <sheet name="Abrechnung hU und Flächen" sheetId="2" r:id="rId2"/>
    <sheet name="Rahmen Gesamt" sheetId="1" r:id="rId3"/>
  </sheets>
  <calcPr calcId="145621"/>
</workbook>
</file>

<file path=xl/calcChain.xml><?xml version="1.0" encoding="utf-8"?>
<calcChain xmlns="http://schemas.openxmlformats.org/spreadsheetml/2006/main">
  <c r="C51" i="1" l="1"/>
  <c r="C50" i="1"/>
  <c r="F43" i="1"/>
  <c r="F42" i="1"/>
  <c r="E43" i="1"/>
  <c r="E42" i="1"/>
  <c r="C43" i="1"/>
  <c r="C42" i="1"/>
  <c r="F29" i="1"/>
  <c r="F28" i="1"/>
  <c r="E29" i="1"/>
  <c r="E28" i="1"/>
  <c r="C29" i="1"/>
  <c r="C28" i="1"/>
  <c r="B109" i="5"/>
  <c r="B87" i="5"/>
  <c r="B86" i="5"/>
  <c r="B85" i="5"/>
  <c r="F72" i="5"/>
  <c r="E72" i="5"/>
  <c r="C72" i="5"/>
  <c r="F71" i="5"/>
  <c r="E71" i="5"/>
  <c r="C71" i="5"/>
  <c r="F55" i="5"/>
  <c r="E55" i="5"/>
  <c r="F54" i="5"/>
  <c r="E54" i="5"/>
  <c r="C55" i="5"/>
  <c r="C54" i="5"/>
  <c r="D224" i="2" l="1"/>
  <c r="G224" i="2" s="1"/>
  <c r="D162" i="2"/>
  <c r="G162" i="2" s="1"/>
  <c r="D164" i="2"/>
  <c r="G164" i="2" s="1"/>
  <c r="F38" i="1"/>
  <c r="F37" i="1"/>
  <c r="F36" i="1"/>
  <c r="F35" i="1"/>
  <c r="F34" i="1"/>
  <c r="F33" i="1"/>
  <c r="F32" i="1"/>
  <c r="F31" i="1"/>
  <c r="E38" i="1"/>
  <c r="E37" i="1"/>
  <c r="E36" i="1"/>
  <c r="E35" i="1"/>
  <c r="E34" i="1"/>
  <c r="E33" i="1"/>
  <c r="E32" i="1"/>
  <c r="E31" i="1"/>
  <c r="C38" i="1"/>
  <c r="C37" i="1"/>
  <c r="C36" i="1"/>
  <c r="C35" i="1"/>
  <c r="C34" i="1"/>
  <c r="C33" i="1"/>
  <c r="C32" i="1"/>
  <c r="C31" i="1"/>
  <c r="C30" i="1"/>
  <c r="F64" i="5"/>
  <c r="F63" i="5"/>
  <c r="F62" i="5"/>
  <c r="F61" i="5"/>
  <c r="F60" i="5"/>
  <c r="F59" i="5"/>
  <c r="F58" i="5"/>
  <c r="F57" i="5"/>
  <c r="E64" i="5"/>
  <c r="E63" i="5"/>
  <c r="E62" i="5"/>
  <c r="E61" i="5"/>
  <c r="E60" i="5"/>
  <c r="E59" i="5"/>
  <c r="E58" i="5"/>
  <c r="E57" i="5"/>
  <c r="C64" i="5"/>
  <c r="C63" i="5"/>
  <c r="C62" i="5"/>
  <c r="C61" i="5"/>
  <c r="C60" i="5"/>
  <c r="C59" i="5"/>
  <c r="C58" i="5"/>
  <c r="C56" i="5"/>
  <c r="C57" i="5" s="1"/>
  <c r="D225" i="2" l="1"/>
  <c r="G225" i="2" s="1"/>
  <c r="D163" i="2"/>
  <c r="G163" i="2" s="1"/>
  <c r="H165" i="2" s="1"/>
  <c r="D165" i="2"/>
  <c r="G165" i="2" s="1"/>
  <c r="F45" i="1"/>
  <c r="F44" i="1"/>
  <c r="E45" i="1"/>
  <c r="E44" i="1"/>
  <c r="F39" i="1"/>
  <c r="F30" i="1"/>
  <c r="E39" i="1"/>
  <c r="E30" i="1"/>
  <c r="F56" i="5"/>
  <c r="E56" i="5"/>
  <c r="F73" i="5"/>
  <c r="E73" i="5"/>
  <c r="F74" i="5"/>
  <c r="E74" i="5"/>
  <c r="F66" i="5"/>
  <c r="E66" i="5"/>
  <c r="D223" i="2" l="1"/>
  <c r="D211" i="2"/>
  <c r="D197" i="2"/>
  <c r="D187" i="2"/>
  <c r="D177" i="2"/>
  <c r="D161" i="2"/>
  <c r="D151" i="2"/>
  <c r="D141" i="2"/>
  <c r="D127" i="2"/>
  <c r="D117" i="2"/>
  <c r="D107" i="2"/>
  <c r="D93" i="2"/>
  <c r="D83" i="2"/>
  <c r="D73" i="2"/>
  <c r="D63" i="2"/>
  <c r="D53" i="2"/>
  <c r="D43" i="2"/>
  <c r="C44" i="1"/>
  <c r="C73" i="5"/>
  <c r="F46" i="1" l="1"/>
  <c r="E46" i="1"/>
  <c r="B230" i="2"/>
  <c r="A230" i="2"/>
  <c r="E230" i="2" l="1"/>
  <c r="G87" i="5"/>
  <c r="C74" i="5"/>
  <c r="B113" i="5" s="1"/>
  <c r="E70" i="5"/>
  <c r="C66" i="5"/>
  <c r="E53" i="5"/>
  <c r="C39" i="5"/>
  <c r="G86" i="5" s="1"/>
  <c r="C38" i="5"/>
  <c r="G85" i="5" s="1"/>
  <c r="F70" i="5" l="1"/>
  <c r="F53" i="5"/>
  <c r="B227" i="2" l="1"/>
  <c r="B226" i="2"/>
  <c r="B223" i="2"/>
  <c r="A227" i="2"/>
  <c r="A226" i="2"/>
  <c r="A223" i="2"/>
  <c r="B165" i="2"/>
  <c r="B164" i="2"/>
  <c r="B161" i="2"/>
  <c r="A165" i="2"/>
  <c r="A164" i="2"/>
  <c r="D45" i="2"/>
  <c r="D44" i="2"/>
  <c r="C45" i="1" l="1"/>
  <c r="C39" i="1"/>
  <c r="D52" i="2"/>
  <c r="D42" i="2"/>
  <c r="B214" i="2" l="1"/>
  <c r="A214" i="2"/>
  <c r="B200" i="2"/>
  <c r="A200" i="2"/>
  <c r="B190" i="2"/>
  <c r="A190" i="2"/>
  <c r="B180" i="2"/>
  <c r="A180" i="2"/>
  <c r="B168" i="2"/>
  <c r="A168" i="2"/>
  <c r="B154" i="2"/>
  <c r="A154" i="2"/>
  <c r="B144" i="2"/>
  <c r="A144" i="2"/>
  <c r="B130" i="2"/>
  <c r="A130" i="2"/>
  <c r="B120" i="2"/>
  <c r="A120" i="2"/>
  <c r="B110" i="2"/>
  <c r="A110" i="2"/>
  <c r="B96" i="2"/>
  <c r="A96" i="2"/>
  <c r="B86" i="2"/>
  <c r="A86" i="2"/>
  <c r="B76" i="2"/>
  <c r="A76" i="2"/>
  <c r="B66" i="2"/>
  <c r="A66" i="2"/>
  <c r="D56" i="2"/>
  <c r="B56" i="2"/>
  <c r="A56" i="2"/>
  <c r="D46" i="2"/>
  <c r="B46" i="2"/>
  <c r="A46" i="2"/>
  <c r="D34" i="2"/>
  <c r="B34" i="2"/>
  <c r="A34" i="2"/>
  <c r="D26" i="2"/>
  <c r="B26" i="2"/>
  <c r="A26" i="2"/>
  <c r="D18" i="2"/>
  <c r="B18" i="2"/>
  <c r="A18" i="2"/>
  <c r="D10" i="2"/>
  <c r="B10" i="2"/>
  <c r="A10" i="2"/>
  <c r="F52" i="1"/>
  <c r="D230" i="2" s="1"/>
  <c r="G230" i="2" s="1"/>
  <c r="E52" i="1"/>
  <c r="D120" i="2" s="1"/>
  <c r="C52" i="1"/>
  <c r="D200" i="2" l="1"/>
  <c r="D214" i="2"/>
  <c r="D66" i="2"/>
  <c r="D154" i="2"/>
  <c r="D96" i="2"/>
  <c r="D168" i="2"/>
  <c r="D190" i="2"/>
  <c r="D130" i="2"/>
  <c r="D76" i="2"/>
  <c r="D110" i="2"/>
  <c r="D144" i="2"/>
  <c r="D86" i="2"/>
  <c r="D180" i="2"/>
  <c r="E180" i="2"/>
  <c r="E56" i="2"/>
  <c r="G56" i="2" s="1"/>
  <c r="E190" i="2"/>
  <c r="E10" i="2"/>
  <c r="G10" i="2" s="1"/>
  <c r="E18" i="2"/>
  <c r="G18" i="2" s="1"/>
  <c r="E34" i="2"/>
  <c r="G34" i="2" s="1"/>
  <c r="E200" i="2"/>
  <c r="E46" i="2"/>
  <c r="G46" i="2" s="1"/>
  <c r="E96" i="2"/>
  <c r="E214" i="2"/>
  <c r="E66" i="2"/>
  <c r="E154" i="2"/>
  <c r="E76" i="2"/>
  <c r="E144" i="2"/>
  <c r="G144" i="2" s="1"/>
  <c r="E86" i="2"/>
  <c r="E26" i="2"/>
  <c r="G26" i="2" s="1"/>
  <c r="E120" i="2"/>
  <c r="G120" i="2" s="1"/>
  <c r="E130" i="2"/>
  <c r="E110" i="2"/>
  <c r="E168" i="2"/>
  <c r="C20" i="1"/>
  <c r="C19" i="1"/>
  <c r="G96" i="2" l="1"/>
  <c r="G190" i="2"/>
  <c r="G130" i="2"/>
  <c r="G168" i="2"/>
  <c r="G154" i="2"/>
  <c r="G110" i="2"/>
  <c r="G214" i="2"/>
  <c r="G180" i="2"/>
  <c r="G76" i="2"/>
  <c r="G200" i="2"/>
  <c r="G86" i="2"/>
  <c r="G66" i="2"/>
  <c r="D55" i="2"/>
  <c r="D54" i="2" l="1"/>
  <c r="B213" i="2"/>
  <c r="A213" i="2"/>
  <c r="B212" i="2"/>
  <c r="A212" i="2"/>
  <c r="B211" i="2"/>
  <c r="A211" i="2"/>
  <c r="B210" i="2"/>
  <c r="A210" i="2"/>
  <c r="E41" i="1"/>
  <c r="E27" i="1"/>
  <c r="B229" i="2"/>
  <c r="A229" i="2"/>
  <c r="B228" i="2"/>
  <c r="A228" i="2"/>
  <c r="B222" i="2"/>
  <c r="A222" i="2"/>
  <c r="B199" i="2"/>
  <c r="A199" i="2"/>
  <c r="B198" i="2"/>
  <c r="A198" i="2"/>
  <c r="B197" i="2"/>
  <c r="A197" i="2"/>
  <c r="B196" i="2"/>
  <c r="A196" i="2"/>
  <c r="B189" i="2"/>
  <c r="A189" i="2"/>
  <c r="B188" i="2"/>
  <c r="A188" i="2"/>
  <c r="B187" i="2"/>
  <c r="A187" i="2"/>
  <c r="B186" i="2"/>
  <c r="A186" i="2"/>
  <c r="B179" i="2"/>
  <c r="A179" i="2"/>
  <c r="B178" i="2"/>
  <c r="A178" i="2"/>
  <c r="B177" i="2"/>
  <c r="A177" i="2"/>
  <c r="B176" i="2"/>
  <c r="A176" i="2"/>
  <c r="B167" i="2"/>
  <c r="A167" i="2"/>
  <c r="B166" i="2"/>
  <c r="A166" i="2"/>
  <c r="A161" i="2"/>
  <c r="B160" i="2"/>
  <c r="A160" i="2"/>
  <c r="B153" i="2"/>
  <c r="A153" i="2"/>
  <c r="B152" i="2"/>
  <c r="A152" i="2"/>
  <c r="B151" i="2"/>
  <c r="A151" i="2"/>
  <c r="B150" i="2"/>
  <c r="A150" i="2"/>
  <c r="B143" i="2"/>
  <c r="A143" i="2"/>
  <c r="B142" i="2"/>
  <c r="A142" i="2"/>
  <c r="B141" i="2"/>
  <c r="A141" i="2"/>
  <c r="B140" i="2"/>
  <c r="A140" i="2"/>
  <c r="B129" i="2"/>
  <c r="A129" i="2"/>
  <c r="B128" i="2"/>
  <c r="A128" i="2"/>
  <c r="B127" i="2"/>
  <c r="A127" i="2"/>
  <c r="B126" i="2"/>
  <c r="A126" i="2"/>
  <c r="B119" i="2"/>
  <c r="A119" i="2"/>
  <c r="B118" i="2"/>
  <c r="A118" i="2"/>
  <c r="B117" i="2"/>
  <c r="A117" i="2"/>
  <c r="B116" i="2"/>
  <c r="A116" i="2"/>
  <c r="B109" i="2"/>
  <c r="A109" i="2"/>
  <c r="B108" i="2"/>
  <c r="A108" i="2"/>
  <c r="B107" i="2"/>
  <c r="A107" i="2"/>
  <c r="B106" i="2"/>
  <c r="A106" i="2"/>
  <c r="B95" i="2"/>
  <c r="A95" i="2"/>
  <c r="B94" i="2"/>
  <c r="A94" i="2"/>
  <c r="B93" i="2"/>
  <c r="A93" i="2"/>
  <c r="B92" i="2"/>
  <c r="A92" i="2"/>
  <c r="B85" i="2"/>
  <c r="A85" i="2"/>
  <c r="B84" i="2"/>
  <c r="A84" i="2"/>
  <c r="B83" i="2"/>
  <c r="A83" i="2"/>
  <c r="B82" i="2"/>
  <c r="A82" i="2"/>
  <c r="B75" i="2"/>
  <c r="A75" i="2"/>
  <c r="B74" i="2"/>
  <c r="A74" i="2"/>
  <c r="B73" i="2"/>
  <c r="A73" i="2"/>
  <c r="B72" i="2"/>
  <c r="A72" i="2"/>
  <c r="B65" i="2"/>
  <c r="A65" i="2"/>
  <c r="B64" i="2"/>
  <c r="A64" i="2"/>
  <c r="B63" i="2"/>
  <c r="A63" i="2"/>
  <c r="B62" i="2"/>
  <c r="A62" i="2"/>
  <c r="B55" i="2"/>
  <c r="A55" i="2"/>
  <c r="B54" i="2"/>
  <c r="A54" i="2"/>
  <c r="B53" i="2"/>
  <c r="A53" i="2"/>
  <c r="B52" i="2"/>
  <c r="A52" i="2"/>
  <c r="B45" i="2"/>
  <c r="A45" i="2"/>
  <c r="B44" i="2"/>
  <c r="A44" i="2"/>
  <c r="B43" i="2"/>
  <c r="A43" i="2"/>
  <c r="B42" i="2"/>
  <c r="A42" i="2"/>
  <c r="B33" i="2"/>
  <c r="A33" i="2"/>
  <c r="B32" i="2"/>
  <c r="A32" i="2"/>
  <c r="B25" i="2"/>
  <c r="A25" i="2"/>
  <c r="B24" i="2"/>
  <c r="A24" i="2"/>
  <c r="B17" i="2"/>
  <c r="A17" i="2"/>
  <c r="B16" i="2"/>
  <c r="A16" i="2"/>
  <c r="B9" i="2"/>
  <c r="B8" i="2"/>
  <c r="A9" i="2"/>
  <c r="A8" i="2"/>
  <c r="D126" i="2" l="1"/>
  <c r="D140" i="2"/>
  <c r="D116" i="2"/>
  <c r="D106" i="2"/>
  <c r="D186" i="2"/>
  <c r="D92" i="2"/>
  <c r="D176" i="2"/>
  <c r="D82" i="2"/>
  <c r="D150" i="2"/>
  <c r="D160" i="2"/>
  <c r="D72" i="2"/>
  <c r="D62" i="2"/>
  <c r="E44" i="2"/>
  <c r="G44" i="2" s="1"/>
  <c r="E45" i="2"/>
  <c r="G45" i="2" s="1"/>
  <c r="F27" i="1"/>
  <c r="E189" i="2"/>
  <c r="E188" i="2"/>
  <c r="E199" i="2"/>
  <c r="E196" i="2"/>
  <c r="E186" i="2"/>
  <c r="E210" i="2"/>
  <c r="E222" i="2"/>
  <c r="E212" i="2"/>
  <c r="E198" i="2"/>
  <c r="E213" i="2"/>
  <c r="F41" i="1"/>
  <c r="E228" i="2"/>
  <c r="E211" i="2"/>
  <c r="E223" i="2"/>
  <c r="E229" i="2"/>
  <c r="E197" i="2"/>
  <c r="E187" i="2"/>
  <c r="E167" i="2"/>
  <c r="E64" i="2"/>
  <c r="E107" i="2"/>
  <c r="E106" i="2"/>
  <c r="E119" i="2"/>
  <c r="E92" i="2"/>
  <c r="E176" i="2"/>
  <c r="E93" i="2"/>
  <c r="E126" i="2"/>
  <c r="E141" i="2"/>
  <c r="E127" i="2"/>
  <c r="E166" i="2"/>
  <c r="E83" i="2"/>
  <c r="G83" i="2" s="1"/>
  <c r="E150" i="2"/>
  <c r="E108" i="2"/>
  <c r="E140" i="2"/>
  <c r="E177" i="2"/>
  <c r="E85" i="2"/>
  <c r="E72" i="2"/>
  <c r="G72" i="2" s="1"/>
  <c r="E179" i="2"/>
  <c r="E160" i="2"/>
  <c r="E161" i="2"/>
  <c r="E178" i="2"/>
  <c r="E153" i="2"/>
  <c r="E152" i="2"/>
  <c r="E151" i="2"/>
  <c r="E143" i="2"/>
  <c r="E142" i="2"/>
  <c r="E128" i="2"/>
  <c r="E129" i="2"/>
  <c r="E116" i="2"/>
  <c r="E118" i="2"/>
  <c r="E117" i="2"/>
  <c r="E109" i="2"/>
  <c r="E94" i="2"/>
  <c r="E95" i="2"/>
  <c r="E82" i="2"/>
  <c r="E84" i="2"/>
  <c r="E75" i="2"/>
  <c r="E73" i="2"/>
  <c r="G73" i="2" s="1"/>
  <c r="E74" i="2"/>
  <c r="E63" i="2"/>
  <c r="G63" i="2" s="1"/>
  <c r="E65" i="2"/>
  <c r="E62" i="2"/>
  <c r="E54" i="2"/>
  <c r="G54" i="2" s="1"/>
  <c r="E33" i="2"/>
  <c r="E32" i="2"/>
  <c r="E52" i="2"/>
  <c r="G52" i="2" s="1"/>
  <c r="E43" i="2"/>
  <c r="G43" i="2" s="1"/>
  <c r="E53" i="2"/>
  <c r="G53" i="2" s="1"/>
  <c r="E55" i="2"/>
  <c r="G55" i="2" s="1"/>
  <c r="E42" i="2"/>
  <c r="G42" i="2" s="1"/>
  <c r="E9" i="2"/>
  <c r="E25" i="2"/>
  <c r="E8" i="2"/>
  <c r="E16" i="2"/>
  <c r="E24" i="2"/>
  <c r="E17" i="2"/>
  <c r="G82" i="2" l="1"/>
  <c r="G62" i="2"/>
  <c r="D222" i="2"/>
  <c r="D210" i="2"/>
  <c r="D196" i="2"/>
  <c r="D179" i="2"/>
  <c r="G179" i="2" s="1"/>
  <c r="D153" i="2"/>
  <c r="G153" i="2" s="1"/>
  <c r="D129" i="2"/>
  <c r="G129" i="2" s="1"/>
  <c r="D109" i="2"/>
  <c r="G109" i="2" s="1"/>
  <c r="D85" i="2"/>
  <c r="G85" i="2" s="1"/>
  <c r="D75" i="2"/>
  <c r="G75" i="2" s="1"/>
  <c r="D65" i="2"/>
  <c r="G65" i="2" s="1"/>
  <c r="D189" i="2"/>
  <c r="G189" i="2" s="1"/>
  <c r="D167" i="2"/>
  <c r="G167" i="2" s="1"/>
  <c r="D143" i="2"/>
  <c r="G143" i="2" s="1"/>
  <c r="D119" i="2"/>
  <c r="G119" i="2" s="1"/>
  <c r="D95" i="2"/>
  <c r="G95" i="2" s="1"/>
  <c r="D178" i="2"/>
  <c r="G178" i="2" s="1"/>
  <c r="D152" i="2"/>
  <c r="G152" i="2" s="1"/>
  <c r="D128" i="2"/>
  <c r="G128" i="2" s="1"/>
  <c r="D108" i="2"/>
  <c r="G108" i="2" s="1"/>
  <c r="D84" i="2"/>
  <c r="G84" i="2" s="1"/>
  <c r="D74" i="2"/>
  <c r="G74" i="2" s="1"/>
  <c r="D64" i="2"/>
  <c r="G64" i="2" s="1"/>
  <c r="D188" i="2"/>
  <c r="G188" i="2" s="1"/>
  <c r="D166" i="2"/>
  <c r="G166" i="2" s="1"/>
  <c r="D142" i="2"/>
  <c r="G142" i="2" s="1"/>
  <c r="D118" i="2"/>
  <c r="G118" i="2" s="1"/>
  <c r="D94" i="2"/>
  <c r="G94" i="2" s="1"/>
  <c r="D228" i="2"/>
  <c r="D198" i="2"/>
  <c r="D212" i="2"/>
  <c r="G223" i="2"/>
  <c r="G197" i="2"/>
  <c r="G211" i="2"/>
  <c r="G176" i="2"/>
  <c r="G150" i="2"/>
  <c r="G126" i="2"/>
  <c r="G106" i="2"/>
  <c r="G186" i="2"/>
  <c r="G160" i="2"/>
  <c r="G140" i="2"/>
  <c r="G116" i="2"/>
  <c r="G92" i="2"/>
  <c r="G151" i="2"/>
  <c r="G161" i="2"/>
  <c r="D226" i="2"/>
  <c r="G226" i="2" s="1"/>
  <c r="G187" i="2"/>
  <c r="G93" i="2"/>
  <c r="G127" i="2"/>
  <c r="G141" i="2"/>
  <c r="G117" i="2"/>
  <c r="G177" i="2"/>
  <c r="G107" i="2"/>
  <c r="G169" i="2" l="1"/>
  <c r="G181" i="2"/>
  <c r="G191" i="2"/>
  <c r="G77" i="2"/>
  <c r="G111" i="2"/>
  <c r="G97" i="2"/>
  <c r="G47" i="2"/>
  <c r="G67" i="2"/>
  <c r="G155" i="2"/>
  <c r="G87" i="2"/>
  <c r="G131" i="2"/>
  <c r="G145" i="2"/>
  <c r="G121" i="2"/>
  <c r="G57" i="2"/>
  <c r="D229" i="2"/>
  <c r="G229" i="2" s="1"/>
  <c r="D199" i="2"/>
  <c r="G199" i="2" s="1"/>
  <c r="D213" i="2"/>
  <c r="G213" i="2" s="1"/>
  <c r="G222" i="2"/>
  <c r="G196" i="2"/>
  <c r="G210" i="2"/>
  <c r="D227" i="2"/>
  <c r="G227" i="2" s="1"/>
  <c r="H227" i="2" s="1"/>
  <c r="G198" i="2"/>
  <c r="G228" i="2"/>
  <c r="G212" i="2"/>
  <c r="D24" i="2"/>
  <c r="G24" i="2" s="1"/>
  <c r="D8" i="2"/>
  <c r="G8" i="2" s="1"/>
  <c r="D32" i="2"/>
  <c r="G32" i="2" s="1"/>
  <c r="D16" i="2"/>
  <c r="G16" i="2" s="1"/>
  <c r="D25" i="2"/>
  <c r="G25" i="2" s="1"/>
  <c r="D33" i="2"/>
  <c r="G33" i="2" s="1"/>
  <c r="D9" i="2"/>
  <c r="G9" i="2" s="1"/>
  <c r="D17" i="2"/>
  <c r="G17" i="2" s="1"/>
  <c r="G231" i="2" l="1"/>
  <c r="G215" i="2"/>
  <c r="G201" i="2"/>
  <c r="G19" i="2"/>
  <c r="G11" i="2"/>
  <c r="G35" i="2"/>
  <c r="G27" i="2"/>
</calcChain>
</file>

<file path=xl/comments1.xml><?xml version="1.0" encoding="utf-8"?>
<comments xmlns="http://schemas.openxmlformats.org/spreadsheetml/2006/main">
  <authors>
    <author>Träbing, Michael</author>
  </authors>
  <commentList>
    <comment ref="C53" authorId="0">
      <text>
        <r>
          <rPr>
            <b/>
            <sz val="9"/>
            <color indexed="81"/>
            <rFont val="Tahoma"/>
            <family val="2"/>
          </rPr>
          <t>Träbing, Michael:</t>
        </r>
        <r>
          <rPr>
            <sz val="9"/>
            <color indexed="81"/>
            <rFont val="Tahoma"/>
            <family val="2"/>
          </rPr>
          <t xml:space="preserve">
Wert stammt aus Umstellungsdatei, Tabellenblatt 7, und beinhaltet die Fortschreibungen zum 01.01.2022, 01.01.2023 und eventuell 01.07.2023.</t>
        </r>
      </text>
    </comment>
    <comment ref="C66" authorId="0">
      <text>
        <r>
          <rPr>
            <b/>
            <sz val="9"/>
            <color indexed="81"/>
            <rFont val="Tahoma"/>
            <family val="2"/>
          </rPr>
          <t>Träbing, Michael:</t>
        </r>
        <r>
          <rPr>
            <sz val="9"/>
            <color indexed="81"/>
            <rFont val="Tahoma"/>
            <family val="2"/>
          </rPr>
          <t xml:space="preserve">
Preis pro Stunde / 60 Minuten / 7 Tage * 14,05 %</t>
        </r>
      </text>
    </comment>
    <comment ref="E66" authorId="0">
      <text>
        <r>
          <rPr>
            <b/>
            <sz val="9"/>
            <color indexed="81"/>
            <rFont val="Tahoma"/>
            <family val="2"/>
          </rPr>
          <t>Träbing, Michael:</t>
        </r>
        <r>
          <rPr>
            <sz val="9"/>
            <color indexed="81"/>
            <rFont val="Tahoma"/>
            <family val="2"/>
          </rPr>
          <t xml:space="preserve">
Preis pro Stunde / 60 Minuten / 7 Tage * 14,05 %</t>
        </r>
      </text>
    </comment>
    <comment ref="F66" authorId="0">
      <text>
        <r>
          <rPr>
            <b/>
            <sz val="9"/>
            <color indexed="81"/>
            <rFont val="Tahoma"/>
            <family val="2"/>
          </rPr>
          <t>Träbing, Michael:</t>
        </r>
        <r>
          <rPr>
            <sz val="9"/>
            <color indexed="81"/>
            <rFont val="Tahoma"/>
            <family val="2"/>
          </rPr>
          <t xml:space="preserve">
Preis pro Stunde / 60 Minuten / 7 Tage * 14,05 %</t>
        </r>
      </text>
    </comment>
    <comment ref="C74" authorId="0">
      <text>
        <r>
          <rPr>
            <b/>
            <sz val="9"/>
            <color indexed="81"/>
            <rFont val="Tahoma"/>
            <family val="2"/>
          </rPr>
          <t>Träbing, Michael:</t>
        </r>
        <r>
          <rPr>
            <sz val="9"/>
            <color indexed="81"/>
            <rFont val="Tahoma"/>
            <family val="2"/>
          </rPr>
          <t xml:space="preserve">
Preis pro Stunde / 60 Minuten / 7 Tage * 13,42 %</t>
        </r>
      </text>
    </comment>
    <comment ref="E74" authorId="0">
      <text>
        <r>
          <rPr>
            <b/>
            <sz val="9"/>
            <color indexed="81"/>
            <rFont val="Tahoma"/>
            <family val="2"/>
          </rPr>
          <t>Träbing, Michael:</t>
        </r>
        <r>
          <rPr>
            <sz val="9"/>
            <color indexed="81"/>
            <rFont val="Tahoma"/>
            <family val="2"/>
          </rPr>
          <t xml:space="preserve">
Preis pro Stunde / 60 Minuten / 7 Tage * 13,42 %</t>
        </r>
      </text>
    </comment>
    <comment ref="F74" authorId="0">
      <text>
        <r>
          <rPr>
            <b/>
            <sz val="9"/>
            <color indexed="81"/>
            <rFont val="Tahoma"/>
            <family val="2"/>
          </rPr>
          <t>Träbing, Michael:</t>
        </r>
        <r>
          <rPr>
            <sz val="9"/>
            <color indexed="81"/>
            <rFont val="Tahoma"/>
            <family val="2"/>
          </rPr>
          <t xml:space="preserve">
Preis pro Stunde / 60 Minuten / 7 Tage * 13,42 %</t>
        </r>
      </text>
    </comment>
    <comment ref="G85" authorId="0">
      <text>
        <r>
          <rPr>
            <b/>
            <sz val="9"/>
            <color indexed="81"/>
            <rFont val="Tahoma"/>
            <family val="2"/>
          </rPr>
          <t>Träbing, Michael:</t>
        </r>
        <r>
          <rPr>
            <sz val="9"/>
            <color indexed="81"/>
            <rFont val="Tahoma"/>
            <family val="2"/>
          </rPr>
          <t xml:space="preserve">
entspricht 60 € * 373 Minuten / 60 Minuten / 7 Tage</t>
        </r>
      </text>
    </comment>
    <comment ref="G86" authorId="0">
      <text>
        <r>
          <rPr>
            <b/>
            <sz val="9"/>
            <color indexed="81"/>
            <rFont val="Tahoma"/>
            <family val="2"/>
          </rPr>
          <t>Träbing, Michael:</t>
        </r>
        <r>
          <rPr>
            <sz val="9"/>
            <color indexed="81"/>
            <rFont val="Tahoma"/>
            <family val="2"/>
          </rPr>
          <t xml:space="preserve">
entspricht 40 € * 744 Minuten / 60 Minuten / 7 Tage</t>
        </r>
      </text>
    </comment>
  </commentList>
</comments>
</file>

<file path=xl/comments2.xml><?xml version="1.0" encoding="utf-8"?>
<comments xmlns="http://schemas.openxmlformats.org/spreadsheetml/2006/main">
  <authors>
    <author>Träbing, Michael</author>
  </authors>
  <commentList>
    <comment ref="D163" authorId="0">
      <text>
        <r>
          <rPr>
            <b/>
            <sz val="9"/>
            <color indexed="81"/>
            <rFont val="Tahoma"/>
            <family val="2"/>
          </rPr>
          <t>Träbing, Michael:</t>
        </r>
        <r>
          <rPr>
            <sz val="9"/>
            <color indexed="81"/>
            <rFont val="Tahoma"/>
            <family val="2"/>
          </rPr>
          <t xml:space="preserve">
=Preis pro Stunde (43,20 €) * Fahrtzeitenzuschlag (13,42 %)</t>
        </r>
      </text>
    </comment>
    <comment ref="D165" authorId="0">
      <text>
        <r>
          <rPr>
            <b/>
            <sz val="9"/>
            <color indexed="81"/>
            <rFont val="Tahoma"/>
            <family val="2"/>
          </rPr>
          <t>Träbing, Michael:</t>
        </r>
        <r>
          <rPr>
            <sz val="9"/>
            <color indexed="81"/>
            <rFont val="Tahoma"/>
            <family val="2"/>
          </rPr>
          <t xml:space="preserve">
=Preis pro Stunde (43,20 €) * Fahrtzeitenzuschlag (13,42 %)</t>
        </r>
      </text>
    </comment>
  </commentList>
</comments>
</file>

<file path=xl/sharedStrings.xml><?xml version="1.0" encoding="utf-8"?>
<sst xmlns="http://schemas.openxmlformats.org/spreadsheetml/2006/main" count="684" uniqueCount="134">
  <si>
    <t>leistungsberechtigte Person</t>
  </si>
  <si>
    <t>Geburtsdatum</t>
  </si>
  <si>
    <t>Leistungserbringer</t>
  </si>
  <si>
    <t>Oase e. V.</t>
  </si>
  <si>
    <t xml:space="preserve">Vereinbarungsgrundlagen </t>
  </si>
  <si>
    <t>Preis Qualifizierte Assistenz pro Stunde</t>
  </si>
  <si>
    <t>Preis kompensatorische Assistenz pro Stunde</t>
  </si>
  <si>
    <t>entspricht bei Umrechnung lt. Datei</t>
  </si>
  <si>
    <t>Minuten pro Woche QA</t>
  </si>
  <si>
    <t>Minuten pro Woche KA</t>
  </si>
  <si>
    <t>Qualifizierte Assistenz</t>
  </si>
  <si>
    <t>Kompensatorische Assistenz</t>
  </si>
  <si>
    <t>Kostenzusage bis</t>
  </si>
  <si>
    <t>Leistungen QA</t>
  </si>
  <si>
    <t>Leistungen KA</t>
  </si>
  <si>
    <t>Einzelpreis</t>
  </si>
  <si>
    <t>Anzahl</t>
  </si>
  <si>
    <t>Abrechnungszeitraum</t>
  </si>
  <si>
    <t>Bis</t>
  </si>
  <si>
    <t>bis</t>
  </si>
  <si>
    <t>Leistung</t>
  </si>
  <si>
    <t>Gesamtpreis</t>
  </si>
  <si>
    <t>Rechnungssumme</t>
  </si>
  <si>
    <t>individuelle Teilhabeplanung mittels Pit zum 01.11.2023</t>
  </si>
  <si>
    <t xml:space="preserve">festgestellte Bedarfe: </t>
  </si>
  <si>
    <t>Leistungsgruppe 5</t>
  </si>
  <si>
    <t>Leistungsgruppe 6</t>
  </si>
  <si>
    <t>Leistungsgruppe 1</t>
  </si>
  <si>
    <t>Leistungsgruppe 2</t>
  </si>
  <si>
    <t>Leistungsgruppe 3</t>
  </si>
  <si>
    <t>Leistungsgruppe 4</t>
  </si>
  <si>
    <t>Leistungsgruppe 7</t>
  </si>
  <si>
    <t>Leistungsgruppe 8</t>
  </si>
  <si>
    <t>kalendertäglich</t>
  </si>
  <si>
    <t>Stunden</t>
  </si>
  <si>
    <t>ab 01.07.2023</t>
  </si>
  <si>
    <t>ab 01.01.2024</t>
  </si>
  <si>
    <t>Annahme 8 % Steigerung</t>
  </si>
  <si>
    <t>Kostenzusage für 24 Monate</t>
  </si>
  <si>
    <t>Monat der Verrechnung nicht erbrachte Leistungen der Kompensatorischen Assistenz ist der Monat Oktober (Monat 12 der Leistungsbewilligung)</t>
  </si>
  <si>
    <t>Ab hier Leistungen aufgrund individueller Bedarfsermittlung und "Vollanwendung" rahmenvertraglicher Regelungen</t>
  </si>
  <si>
    <t>Von</t>
  </si>
  <si>
    <t xml:space="preserve">von     </t>
  </si>
  <si>
    <t>Annahme 3 % Steigerung</t>
  </si>
  <si>
    <t>ab 01.01.2025</t>
  </si>
  <si>
    <t>Hier erfolgt Rundung</t>
  </si>
  <si>
    <t>Miram Musterfrau</t>
  </si>
  <si>
    <t>198 Fachleistungsstunden</t>
  </si>
  <si>
    <t>bisherige Leistungen</t>
  </si>
  <si>
    <t>Betreutes Wohnen</t>
  </si>
  <si>
    <t>Teilhabeassistenz (ambulant)</t>
  </si>
  <si>
    <t>8 Stunden / Woche</t>
  </si>
  <si>
    <t>Gesamtvolumen Assistenzleistungen (inkl. Fahrtzeiten)</t>
  </si>
  <si>
    <r>
      <t xml:space="preserve">daraus ergeben sich folgende </t>
    </r>
    <r>
      <rPr>
        <b/>
        <u/>
        <sz val="11"/>
        <color theme="1"/>
        <rFont val="Calibri"/>
        <family val="2"/>
        <scheme val="minor"/>
      </rPr>
      <t>kalendertäglichen</t>
    </r>
    <r>
      <rPr>
        <sz val="11"/>
        <color theme="1"/>
        <rFont val="Calibri"/>
        <family val="2"/>
        <scheme val="minor"/>
      </rPr>
      <t xml:space="preserve"> Entgelte für den Einzelfall Miriam Musterfrau ab Umstellung</t>
    </r>
  </si>
  <si>
    <t>Minuten</t>
  </si>
  <si>
    <t>Basis für Fahrzeitenzuschlag QA</t>
  </si>
  <si>
    <t>Basis für Fahrzeitenzuschlag KA</t>
  </si>
  <si>
    <t>Wert aus individueller Teilhabeplanung / BELu</t>
  </si>
  <si>
    <t>Preis pro Basisminute Fahrtzeiten QA</t>
  </si>
  <si>
    <t>pro Basisminute / Tag</t>
  </si>
  <si>
    <t>Preis pro Stunde / 60 Minuten / 7 Tage * 14,05 %</t>
  </si>
  <si>
    <t>Preis pro Basisminute Fahrtzeiten KA</t>
  </si>
  <si>
    <t>Preis pro Stunde / 60 Minuten / 7 Tage * 13,42 %</t>
  </si>
  <si>
    <t>Bei den Fahrtzeiten erfolgt die Rundung der kalendertäglichen Entgelte auf 2 Kommastellen nach Multiplikation preis pro Basisminute (4 Nachkommastellen) * Basisminuten (0 Nachkommastellen)</t>
  </si>
  <si>
    <t>Fahrtzeiten QA</t>
  </si>
  <si>
    <t>Fahrtzeiten KA</t>
  </si>
  <si>
    <t>lbP scheidet am 15.03.2025 aus der Betreuung aus.</t>
  </si>
  <si>
    <t>Tagesförderstätte</t>
  </si>
  <si>
    <t>BG 4</t>
  </si>
  <si>
    <t>entspricht 5,5 Stunden</t>
  </si>
  <si>
    <t>Qualifizierte Assistenz (373 Min./Woche)</t>
  </si>
  <si>
    <t>Kompensatorische Assistenz (744 Min./Woche)</t>
  </si>
  <si>
    <t>gesondert vorgehaltene Flächen (ehemals GdT) tägl.</t>
  </si>
  <si>
    <t>gesondert vorgehaltene Flächen</t>
  </si>
  <si>
    <t>gesondert vorgehaltene Flächen werden weiterhin genutzt</t>
  </si>
  <si>
    <t>Gesonderte Fläche für Fachleistungsstunden</t>
  </si>
  <si>
    <t>Kompensatorische Assistenz (12 Stunden / Woche)</t>
  </si>
  <si>
    <t>Qualifizierte Assistenz (LG 5)</t>
  </si>
  <si>
    <t>Neue Finanzierungssystematik; Kostenzusage aus Übergangszeit / Umstellungsdatei</t>
  </si>
  <si>
    <t>Neue Finanzierungssystematik; Kostenzusage aus individueller Teilhabeplanung (PiT / BELu)</t>
  </si>
  <si>
    <t>kalendertägl.</t>
  </si>
  <si>
    <t>Stundensatz</t>
  </si>
  <si>
    <t>Einheit</t>
  </si>
  <si>
    <t>Herkunft darstellen</t>
  </si>
  <si>
    <t>Musterumstellungsdatei</t>
  </si>
  <si>
    <t>Weg zum LE</t>
  </si>
  <si>
    <t>Ende März /Anfang April</t>
  </si>
  <si>
    <t>Wo kommen die 60 € her?</t>
  </si>
  <si>
    <t>Weitere Veranstaltung für Fragen / Austausch?</t>
  </si>
  <si>
    <t>Nach Versendung der Listen (Beginn II. Quartal)</t>
  </si>
  <si>
    <t>Testabrechnungen möglich, konkretere Infos in Veranstaltung April</t>
  </si>
  <si>
    <t>Fahrtzeiten QA (Basis 190 Minuten)</t>
  </si>
  <si>
    <t>Fahrtzeiten KA (Basis 455 Minuten)</t>
  </si>
  <si>
    <t>Die Rechnungslegung erfolgt für die lbP, nicht für das Angebot !!!</t>
  </si>
  <si>
    <t>Kostenzusage Alt bis</t>
  </si>
  <si>
    <t>Annexleistungen (Teilhabe, Hauswirtschaft)</t>
  </si>
  <si>
    <t>Besuch Tagesförderstätte</t>
  </si>
  <si>
    <t>Grunddaten</t>
  </si>
  <si>
    <t>Umrechnung für Übergangszeitraum (bis 31.10.2023)</t>
  </si>
  <si>
    <t>bisher</t>
  </si>
  <si>
    <t>Neu</t>
  </si>
  <si>
    <t>Fachleistungsstunden</t>
  </si>
  <si>
    <t>Stunden / Woche</t>
  </si>
  <si>
    <t>Bedarfsgruppe</t>
  </si>
  <si>
    <t>Vereinbarungsgrundlagen</t>
  </si>
  <si>
    <t>Preis pro Stunde</t>
  </si>
  <si>
    <t>werden alle in Vergütungsvereinbarung ausgewiesen</t>
  </si>
  <si>
    <t>stündlich</t>
  </si>
  <si>
    <t>Die Rundung erfolgt damit über die Vereinbarung</t>
  </si>
  <si>
    <t xml:space="preserve">gesondert vorgehaltene Flächen </t>
  </si>
  <si>
    <t>"Basisbetrag"</t>
  </si>
  <si>
    <t>individuelle Leistungsbeträge für lbP Miram Musterfrau</t>
  </si>
  <si>
    <r>
      <t xml:space="preserve">folgende </t>
    </r>
    <r>
      <rPr>
        <b/>
        <u/>
        <sz val="11"/>
        <color theme="1"/>
        <rFont val="Arial"/>
        <family val="2"/>
      </rPr>
      <t>kalendertägliche</t>
    </r>
    <r>
      <rPr>
        <sz val="11"/>
        <color theme="1"/>
        <rFont val="Arial"/>
        <family val="2"/>
      </rPr>
      <t xml:space="preserve"> Entgelte gelten für Miriam Musterfrau ab 01.07.2023</t>
    </r>
  </si>
  <si>
    <t>entspricht 5,5 Stunden Leistung / Woche</t>
  </si>
  <si>
    <t>Fahrtzeitenzuschlag Kalendertäglich</t>
  </si>
  <si>
    <t>täglich</t>
  </si>
  <si>
    <t>Bei den Fahrtzeiten erfolgt die Rundung der kalendertäglichen Entgelte auf 2 Kommastellen nach Multiplikation Preis pro Basisminute/Tag (4 Nachkommastellen, aus Vergütungsvereinbarung) * Basisminuten</t>
  </si>
  <si>
    <t xml:space="preserve"> --&gt; Darstellung der Abrechnung bis 31.10.2023</t>
  </si>
  <si>
    <t>Dieser Wert ist klientenspezifisch</t>
  </si>
  <si>
    <t xml:space="preserve"> --&gt; Darstellung der Datenherkunft aus Musterdatei</t>
  </si>
  <si>
    <t>Hier erfolgt Rundung auf 2 Nachkommastellen</t>
  </si>
  <si>
    <t>Preis pro Stunde pro Kalendertag</t>
  </si>
  <si>
    <t>Stunden LG</t>
  </si>
  <si>
    <t>nicht erbrachte Stunden KA Vorjahr</t>
  </si>
  <si>
    <t>Fahrtzeiten nicht erbrachte Stunden KA Vorjahr</t>
  </si>
  <si>
    <t xml:space="preserve">nicht erbrachte Stunden KA lfd. Jahr </t>
  </si>
  <si>
    <t>Fahrtzeiten nicht erbrachte Stunden KA lfd. Jahr</t>
  </si>
  <si>
    <t>Zwischensumme</t>
  </si>
  <si>
    <t>Preis pro Minute</t>
  </si>
  <si>
    <t>Preis pro Minute / Kalendertag</t>
  </si>
  <si>
    <t>Alter Rechenweg (Schulung)</t>
  </si>
  <si>
    <t>Anzahl Minuten QA * Preis pro Minute / Tag</t>
  </si>
  <si>
    <t>Anzahl Minuten KA * Preis pro Minute / Tag</t>
  </si>
  <si>
    <t>Die Minutenwerte zum 01.07.2023 werden Ihnen für jede lbP in Kostenträgerschaft des LWV Hessen Ende des I. Quartals 2023 mitgeteilt. Die täglichen Werte müssen mit den Entgelten pro Minute und Tag ab 01.07.2023 selbst ermittelt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</si>
</sst>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00\ &quot;€&quot;;[Red]\-#,##0.0000\ &quot;€&quot;"/>
    <numFmt numFmtId="165" formatCode="_-* #,##0.0000\ &quot;€&quot;_-;\-* #,##0.0000\ &quot;€&quot;_-;_-* &quot;-&quot;??\ &quot;€&quot;_-;_-@_-"/>
  </numFmts>
  <fonts count="14"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b/>
      <sz val="12"/>
      <color theme="1"/>
      <name val="Arial"/>
      <family val="2"/>
    </font>
    <font>
      <b/>
      <sz val="11"/>
      <color theme="1"/>
      <name val="Arial"/>
      <family val="2"/>
    </font>
    <font>
      <sz val="11"/>
      <color theme="1"/>
      <name val="Arial"/>
      <family val="2"/>
    </font>
    <font>
      <b/>
      <sz val="11"/>
      <color rgb="FFFF0000"/>
      <name val="Arial"/>
      <family val="2"/>
    </font>
    <font>
      <b/>
      <u/>
      <sz val="11"/>
      <color theme="1"/>
      <name val="Arial"/>
      <family val="2"/>
    </font>
    <font>
      <sz val="11"/>
      <name val="Arial"/>
      <family val="2"/>
    </font>
    <font>
      <sz val="9"/>
      <color indexed="81"/>
      <name val="Tahoma"/>
      <family val="2"/>
    </font>
    <font>
      <b/>
      <sz val="9"/>
      <color indexed="81"/>
      <name val="Tahoma"/>
      <family val="2"/>
    </font>
    <font>
      <b/>
      <sz val="10"/>
      <color theme="1"/>
      <name val="Calibri"/>
      <family val="2"/>
      <scheme val="minor"/>
    </font>
    <font>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44" fontId="13" fillId="0" borderId="0" applyFont="0" applyFill="0" applyBorder="0" applyAlignment="0" applyProtection="0"/>
  </cellStyleXfs>
  <cellXfs count="82">
    <xf numFmtId="0" fontId="0" fillId="0" borderId="0" xfId="0"/>
    <xf numFmtId="14" fontId="0" fillId="0" borderId="0" xfId="0" applyNumberFormat="1"/>
    <xf numFmtId="8" fontId="0" fillId="0" borderId="0" xfId="0" applyNumberFormat="1"/>
    <xf numFmtId="1" fontId="0" fillId="0" borderId="0" xfId="0" applyNumberFormat="1"/>
    <xf numFmtId="0" fontId="1" fillId="0" borderId="0" xfId="0" applyFont="1"/>
    <xf numFmtId="1" fontId="1" fillId="0" borderId="0" xfId="0" applyNumberFormat="1" applyFont="1"/>
    <xf numFmtId="0" fontId="0" fillId="0" borderId="0" xfId="0" applyAlignment="1">
      <alignment horizontal="right"/>
    </xf>
    <xf numFmtId="0" fontId="1" fillId="0" borderId="1" xfId="0" applyFont="1" applyBorder="1"/>
    <xf numFmtId="0" fontId="1" fillId="0" borderId="1" xfId="0" applyFont="1" applyBorder="1" applyAlignment="1">
      <alignment horizontal="right"/>
    </xf>
    <xf numFmtId="8" fontId="1" fillId="0" borderId="1" xfId="0" applyNumberFormat="1" applyFont="1" applyBorder="1"/>
    <xf numFmtId="0" fontId="2" fillId="0" borderId="0" xfId="0" applyFont="1"/>
    <xf numFmtId="0" fontId="1" fillId="0" borderId="0" xfId="0" applyFont="1" applyBorder="1"/>
    <xf numFmtId="0" fontId="1" fillId="0" borderId="0" xfId="0" applyFont="1" applyBorder="1" applyAlignment="1">
      <alignment horizontal="right"/>
    </xf>
    <xf numFmtId="8" fontId="1" fillId="0" borderId="0" xfId="0" applyNumberFormat="1" applyFont="1" applyBorder="1"/>
    <xf numFmtId="0" fontId="0" fillId="0" borderId="0" xfId="0" applyAlignment="1">
      <alignment horizontal="center"/>
    </xf>
    <xf numFmtId="14" fontId="0" fillId="0" borderId="0" xfId="0" applyNumberFormat="1" applyAlignment="1">
      <alignment horizontal="center"/>
    </xf>
    <xf numFmtId="0" fontId="3" fillId="0" borderId="0" xfId="0" applyFont="1"/>
    <xf numFmtId="164" fontId="0" fillId="0" borderId="0" xfId="0" applyNumberFormat="1"/>
    <xf numFmtId="0" fontId="0" fillId="0" borderId="0" xfId="0"/>
    <xf numFmtId="8" fontId="0" fillId="0" borderId="0" xfId="0" applyNumberFormat="1"/>
    <xf numFmtId="0" fontId="3" fillId="0" borderId="0" xfId="0" applyFont="1"/>
    <xf numFmtId="0" fontId="0" fillId="0" borderId="0" xfId="0"/>
    <xf numFmtId="14" fontId="0" fillId="0" borderId="0" xfId="0" applyNumberFormat="1"/>
    <xf numFmtId="8" fontId="0" fillId="0" borderId="0" xfId="0" applyNumberFormat="1"/>
    <xf numFmtId="8" fontId="1" fillId="0" borderId="1" xfId="0" applyNumberFormat="1" applyFont="1" applyBorder="1"/>
    <xf numFmtId="0" fontId="1" fillId="0" borderId="0" xfId="0" applyFont="1" applyBorder="1" applyAlignment="1">
      <alignment horizontal="right"/>
    </xf>
    <xf numFmtId="0" fontId="0" fillId="2" borderId="0" xfId="0" applyFill="1"/>
    <xf numFmtId="0" fontId="0" fillId="3" borderId="0" xfId="0" applyFill="1"/>
    <xf numFmtId="0" fontId="1" fillId="2" borderId="0" xfId="0" applyFont="1" applyFill="1"/>
    <xf numFmtId="0" fontId="0" fillId="0" borderId="0" xfId="0" applyFill="1"/>
    <xf numFmtId="0" fontId="5" fillId="0" borderId="0" xfId="0" applyFont="1"/>
    <xf numFmtId="0" fontId="6" fillId="0" borderId="0" xfId="0" applyFont="1"/>
    <xf numFmtId="14" fontId="6" fillId="0" borderId="0" xfId="0" applyNumberFormat="1" applyFont="1" applyAlignment="1">
      <alignment horizontal="left"/>
    </xf>
    <xf numFmtId="0" fontId="6" fillId="0" borderId="0" xfId="0" applyFont="1" applyFill="1"/>
    <xf numFmtId="14" fontId="6" fillId="0" borderId="0" xfId="0" applyNumberFormat="1" applyFont="1"/>
    <xf numFmtId="1" fontId="6" fillId="0" borderId="0" xfId="0" applyNumberFormat="1" applyFont="1"/>
    <xf numFmtId="0" fontId="6" fillId="2" borderId="0" xfId="0" applyFont="1" applyFill="1"/>
    <xf numFmtId="1" fontId="5" fillId="0" borderId="0" xfId="0" applyNumberFormat="1" applyFont="1"/>
    <xf numFmtId="0" fontId="5" fillId="2" borderId="0" xfId="0" applyFont="1" applyFill="1"/>
    <xf numFmtId="0" fontId="7" fillId="0" borderId="0" xfId="0" applyFont="1"/>
    <xf numFmtId="8" fontId="6" fillId="0" borderId="0" xfId="0" applyNumberFormat="1" applyFont="1"/>
    <xf numFmtId="164" fontId="6" fillId="0" borderId="0" xfId="0" applyNumberFormat="1" applyFont="1"/>
    <xf numFmtId="0" fontId="9" fillId="0" borderId="0" xfId="0" applyFont="1" applyFill="1"/>
    <xf numFmtId="0" fontId="9" fillId="2" borderId="0" xfId="0" applyFont="1" applyFill="1"/>
    <xf numFmtId="0" fontId="5" fillId="0" borderId="0" xfId="0" applyFont="1" applyFill="1"/>
    <xf numFmtId="0" fontId="6" fillId="4" borderId="0" xfId="0" applyFont="1" applyFill="1"/>
    <xf numFmtId="1" fontId="6" fillId="4" borderId="0" xfId="0" applyNumberFormat="1" applyFont="1" applyFill="1"/>
    <xf numFmtId="0" fontId="5" fillId="4" borderId="0" xfId="0" applyFont="1" applyFill="1"/>
    <xf numFmtId="1" fontId="5" fillId="4" borderId="0" xfId="0" applyNumberFormat="1" applyFont="1" applyFill="1"/>
    <xf numFmtId="0" fontId="9" fillId="4" borderId="0" xfId="0" applyFont="1" applyFill="1"/>
    <xf numFmtId="8" fontId="6" fillId="0" borderId="0" xfId="0" applyNumberFormat="1" applyFont="1" applyFill="1"/>
    <xf numFmtId="0" fontId="9" fillId="5" borderId="0" xfId="0" applyFont="1" applyFill="1"/>
    <xf numFmtId="0" fontId="4" fillId="0" borderId="0" xfId="0" applyFont="1" applyFill="1" applyAlignment="1">
      <alignment horizontal="center"/>
    </xf>
    <xf numFmtId="0" fontId="5" fillId="0" borderId="0" xfId="0" applyFont="1" applyAlignment="1">
      <alignment horizontal="left" vertical="center" wrapText="1"/>
    </xf>
    <xf numFmtId="0" fontId="8" fillId="2" borderId="0" xfId="0" applyFont="1" applyFill="1"/>
    <xf numFmtId="8" fontId="6" fillId="4" borderId="0" xfId="0" applyNumberFormat="1" applyFont="1" applyFill="1"/>
    <xf numFmtId="0" fontId="0" fillId="6" borderId="0" xfId="0" applyFill="1"/>
    <xf numFmtId="0" fontId="12" fillId="0" borderId="0" xfId="0" applyFont="1"/>
    <xf numFmtId="0" fontId="6" fillId="0" borderId="0" xfId="0" applyFont="1" applyAlignment="1">
      <alignment horizontal="left"/>
    </xf>
    <xf numFmtId="0" fontId="5" fillId="0" borderId="0" xfId="0" applyFont="1" applyAlignment="1">
      <alignment horizontal="left" vertical="center" wrapText="1"/>
    </xf>
    <xf numFmtId="14" fontId="6" fillId="0" borderId="0" xfId="0" applyNumberFormat="1" applyFont="1" applyAlignment="1">
      <alignment horizontal="left"/>
    </xf>
    <xf numFmtId="0" fontId="4" fillId="2" borderId="0" xfId="0" applyFont="1" applyFill="1" applyAlignment="1">
      <alignment horizontal="center"/>
    </xf>
    <xf numFmtId="0" fontId="1" fillId="0" borderId="0" xfId="0" applyFont="1" applyAlignment="1">
      <alignment horizontal="center"/>
    </xf>
    <xf numFmtId="0" fontId="0" fillId="0" borderId="0" xfId="0"/>
    <xf numFmtId="0" fontId="6" fillId="0" borderId="0" xfId="0" applyFont="1"/>
    <xf numFmtId="0" fontId="6" fillId="7" borderId="0" xfId="0" applyFont="1" applyFill="1"/>
    <xf numFmtId="0" fontId="0" fillId="0" borderId="0" xfId="0"/>
    <xf numFmtId="0" fontId="6" fillId="0" borderId="0" xfId="0" applyFont="1"/>
    <xf numFmtId="8" fontId="6" fillId="7" borderId="0" xfId="0" applyNumberFormat="1" applyFont="1" applyFill="1"/>
    <xf numFmtId="0" fontId="6" fillId="7" borderId="0" xfId="0" applyFont="1" applyFill="1"/>
    <xf numFmtId="165" fontId="6" fillId="7" borderId="0" xfId="1" applyNumberFormat="1" applyFont="1" applyFill="1"/>
    <xf numFmtId="0" fontId="6" fillId="0" borderId="0" xfId="0" applyFont="1"/>
    <xf numFmtId="8" fontId="6" fillId="0" borderId="0" xfId="0" applyNumberFormat="1" applyFont="1" applyFill="1"/>
    <xf numFmtId="8" fontId="6" fillId="0" borderId="0" xfId="0" applyNumberFormat="1" applyFont="1"/>
    <xf numFmtId="8" fontId="6" fillId="7" borderId="0" xfId="0" applyNumberFormat="1" applyFont="1" applyFill="1"/>
    <xf numFmtId="0" fontId="0" fillId="0" borderId="0" xfId="0"/>
    <xf numFmtId="8" fontId="6" fillId="0" borderId="0" xfId="0" applyNumberFormat="1" applyFont="1"/>
    <xf numFmtId="8" fontId="6" fillId="7" borderId="0" xfId="0" applyNumberFormat="1" applyFont="1" applyFill="1"/>
    <xf numFmtId="0" fontId="6" fillId="7" borderId="0" xfId="0" applyFont="1" applyFill="1"/>
    <xf numFmtId="165" fontId="6" fillId="7" borderId="0" xfId="1" applyNumberFormat="1" applyFont="1" applyFill="1"/>
    <xf numFmtId="8" fontId="0" fillId="7" borderId="0" xfId="0" applyNumberFormat="1" applyFill="1"/>
    <xf numFmtId="0" fontId="6" fillId="7" borderId="0" xfId="0" applyFont="1" applyFill="1" applyAlignment="1">
      <alignment horizontal="left" vertic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G127"/>
  <sheetViews>
    <sheetView tabSelected="1" zoomScale="115" zoomScaleNormal="115" workbookViewId="0">
      <selection activeCell="A96" sqref="A96"/>
    </sheetView>
  </sheetViews>
  <sheetFormatPr baseColWidth="10" defaultRowHeight="14.25" x14ac:dyDescent="0.2"/>
  <cols>
    <col min="1" max="1" width="62.5703125" style="31" customWidth="1"/>
    <col min="2" max="2" width="12.85546875" style="31" customWidth="1"/>
    <col min="3" max="3" width="15.140625" style="31" customWidth="1"/>
    <col min="4" max="4" width="25.28515625" style="31" customWidth="1"/>
    <col min="5" max="5" width="23.28515625" style="31" bestFit="1" customWidth="1"/>
    <col min="6" max="6" width="24.28515625" style="31" customWidth="1"/>
    <col min="7" max="7" width="24.85546875" style="31" bestFit="1" customWidth="1"/>
    <col min="8" max="16384" width="11.42578125" style="31"/>
  </cols>
  <sheetData>
    <row r="2" spans="1:6" ht="15" x14ac:dyDescent="0.25">
      <c r="A2" s="38" t="s">
        <v>97</v>
      </c>
    </row>
    <row r="4" spans="1:6" x14ac:dyDescent="0.2">
      <c r="A4" s="31" t="s">
        <v>2</v>
      </c>
      <c r="B4" s="58" t="s">
        <v>3</v>
      </c>
      <c r="C4" s="58"/>
    </row>
    <row r="5" spans="1:6" x14ac:dyDescent="0.2">
      <c r="A5" s="31" t="s">
        <v>0</v>
      </c>
      <c r="B5" s="58" t="s">
        <v>46</v>
      </c>
      <c r="C5" s="58"/>
    </row>
    <row r="6" spans="1:6" x14ac:dyDescent="0.2">
      <c r="A6" s="31" t="s">
        <v>1</v>
      </c>
      <c r="B6" s="60">
        <v>33850</v>
      </c>
      <c r="C6" s="60"/>
    </row>
    <row r="7" spans="1:6" x14ac:dyDescent="0.2">
      <c r="A7" s="31" t="s">
        <v>94</v>
      </c>
      <c r="B7" s="60">
        <v>45230</v>
      </c>
      <c r="C7" s="60"/>
    </row>
    <row r="8" spans="1:6" x14ac:dyDescent="0.2">
      <c r="C8" s="32"/>
    </row>
    <row r="9" spans="1:6" x14ac:dyDescent="0.2">
      <c r="A9" s="36" t="s">
        <v>48</v>
      </c>
      <c r="E9" s="33"/>
    </row>
    <row r="10" spans="1:6" x14ac:dyDescent="0.2">
      <c r="E10" s="33"/>
    </row>
    <row r="11" spans="1:6" x14ac:dyDescent="0.2">
      <c r="A11" s="31" t="s">
        <v>49</v>
      </c>
      <c r="B11" s="58" t="s">
        <v>47</v>
      </c>
      <c r="C11" s="58"/>
      <c r="D11" s="58"/>
    </row>
    <row r="12" spans="1:6" x14ac:dyDescent="0.2">
      <c r="A12" s="31" t="s">
        <v>95</v>
      </c>
      <c r="B12" s="58" t="s">
        <v>51</v>
      </c>
      <c r="C12" s="58"/>
      <c r="E12" s="33"/>
      <c r="F12" s="33"/>
    </row>
    <row r="13" spans="1:6" x14ac:dyDescent="0.2">
      <c r="A13" s="31" t="s">
        <v>96</v>
      </c>
      <c r="B13" s="58" t="s">
        <v>68</v>
      </c>
      <c r="C13" s="58"/>
      <c r="E13" s="33"/>
      <c r="F13" s="33"/>
    </row>
    <row r="14" spans="1:6" x14ac:dyDescent="0.2">
      <c r="C14" s="34"/>
      <c r="E14" s="33"/>
      <c r="F14" s="33"/>
    </row>
    <row r="15" spans="1:6" x14ac:dyDescent="0.2">
      <c r="C15" s="34"/>
    </row>
    <row r="16" spans="1:6" x14ac:dyDescent="0.2">
      <c r="C16" s="34"/>
    </row>
    <row r="17" spans="1:7" x14ac:dyDescent="0.2">
      <c r="C17" s="34"/>
    </row>
    <row r="18" spans="1:7" x14ac:dyDescent="0.2">
      <c r="C18" s="34"/>
    </row>
    <row r="19" spans="1:7" x14ac:dyDescent="0.2">
      <c r="C19" s="34"/>
    </row>
    <row r="20" spans="1:7" x14ac:dyDescent="0.2">
      <c r="C20" s="34"/>
    </row>
    <row r="21" spans="1:7" x14ac:dyDescent="0.2">
      <c r="C21" s="34"/>
    </row>
    <row r="22" spans="1:7" x14ac:dyDescent="0.2">
      <c r="C22" s="34"/>
    </row>
    <row r="23" spans="1:7" x14ac:dyDescent="0.2">
      <c r="C23" s="34"/>
    </row>
    <row r="24" spans="1:7" x14ac:dyDescent="0.2">
      <c r="C24" s="34"/>
    </row>
    <row r="25" spans="1:7" x14ac:dyDescent="0.2">
      <c r="A25" s="36" t="s">
        <v>98</v>
      </c>
      <c r="C25" s="34"/>
      <c r="F25" s="33"/>
      <c r="G25" s="33"/>
    </row>
    <row r="26" spans="1:7" x14ac:dyDescent="0.2">
      <c r="C26" s="34"/>
    </row>
    <row r="27" spans="1:7" x14ac:dyDescent="0.2">
      <c r="A27" s="31" t="s">
        <v>49</v>
      </c>
      <c r="B27" s="31" t="s">
        <v>99</v>
      </c>
      <c r="C27" s="31">
        <v>198</v>
      </c>
      <c r="D27" s="34" t="s">
        <v>101</v>
      </c>
    </row>
    <row r="28" spans="1:7" x14ac:dyDescent="0.2">
      <c r="A28" s="31" t="s">
        <v>7</v>
      </c>
      <c r="B28" s="45" t="s">
        <v>100</v>
      </c>
      <c r="C28" s="46">
        <v>253</v>
      </c>
      <c r="D28" s="45" t="s">
        <v>8</v>
      </c>
    </row>
    <row r="29" spans="1:7" x14ac:dyDescent="0.2">
      <c r="C29" s="35"/>
    </row>
    <row r="30" spans="1:7" x14ac:dyDescent="0.2">
      <c r="A30" s="31" t="s">
        <v>95</v>
      </c>
      <c r="B30" s="31" t="s">
        <v>99</v>
      </c>
      <c r="C30" s="31">
        <v>8</v>
      </c>
      <c r="D30" s="34" t="s">
        <v>102</v>
      </c>
    </row>
    <row r="31" spans="1:7" x14ac:dyDescent="0.2">
      <c r="A31" s="31" t="s">
        <v>7</v>
      </c>
      <c r="B31" s="45" t="s">
        <v>100</v>
      </c>
      <c r="C31" s="46">
        <v>514</v>
      </c>
      <c r="D31" s="45" t="s">
        <v>9</v>
      </c>
    </row>
    <row r="32" spans="1:7" x14ac:dyDescent="0.2">
      <c r="C32" s="35"/>
      <c r="E32" s="33"/>
    </row>
    <row r="33" spans="1:6" x14ac:dyDescent="0.2">
      <c r="A33" s="31" t="s">
        <v>67</v>
      </c>
      <c r="B33" s="31" t="s">
        <v>99</v>
      </c>
      <c r="C33" s="31">
        <v>4</v>
      </c>
      <c r="D33" s="35" t="s">
        <v>103</v>
      </c>
    </row>
    <row r="34" spans="1:6" x14ac:dyDescent="0.2">
      <c r="A34" s="31" t="s">
        <v>7</v>
      </c>
      <c r="B34" s="45" t="s">
        <v>100</v>
      </c>
      <c r="C34" s="46">
        <v>120</v>
      </c>
      <c r="D34" s="45" t="s">
        <v>8</v>
      </c>
    </row>
    <row r="35" spans="1:6" x14ac:dyDescent="0.2">
      <c r="A35" s="31" t="s">
        <v>7</v>
      </c>
      <c r="B35" s="45" t="s">
        <v>100</v>
      </c>
      <c r="C35" s="46">
        <v>230</v>
      </c>
      <c r="D35" s="45" t="s">
        <v>9</v>
      </c>
    </row>
    <row r="36" spans="1:6" ht="15" x14ac:dyDescent="0.25">
      <c r="C36" s="35"/>
      <c r="F36" s="44"/>
    </row>
    <row r="37" spans="1:6" ht="15" x14ac:dyDescent="0.25">
      <c r="A37" s="30" t="s">
        <v>52</v>
      </c>
      <c r="B37" s="30"/>
      <c r="C37" s="30"/>
      <c r="D37" s="30"/>
    </row>
    <row r="38" spans="1:6" ht="15" x14ac:dyDescent="0.25">
      <c r="A38" s="30" t="s">
        <v>10</v>
      </c>
      <c r="B38" s="47" t="s">
        <v>100</v>
      </c>
      <c r="C38" s="48">
        <f>C28+C34</f>
        <v>373</v>
      </c>
      <c r="D38" s="47" t="s">
        <v>8</v>
      </c>
    </row>
    <row r="39" spans="1:6" ht="15" x14ac:dyDescent="0.25">
      <c r="A39" s="30" t="s">
        <v>11</v>
      </c>
      <c r="B39" s="47" t="s">
        <v>100</v>
      </c>
      <c r="C39" s="48">
        <f>C31+C35</f>
        <v>744</v>
      </c>
      <c r="D39" s="47" t="s">
        <v>9</v>
      </c>
    </row>
    <row r="40" spans="1:6" ht="15" x14ac:dyDescent="0.25">
      <c r="A40" s="30"/>
      <c r="B40" s="30"/>
      <c r="C40" s="37"/>
      <c r="D40" s="30"/>
    </row>
    <row r="41" spans="1:6" ht="15" x14ac:dyDescent="0.25">
      <c r="A41" s="31" t="s">
        <v>119</v>
      </c>
      <c r="B41" s="30"/>
      <c r="C41" s="37"/>
      <c r="D41" s="30"/>
    </row>
    <row r="42" spans="1:6" ht="15" x14ac:dyDescent="0.25">
      <c r="A42" s="30"/>
      <c r="B42" s="30"/>
      <c r="C42" s="37"/>
      <c r="D42" s="30"/>
    </row>
    <row r="43" spans="1:6" ht="15" x14ac:dyDescent="0.25">
      <c r="A43" s="30"/>
      <c r="B43" s="30"/>
      <c r="C43" s="37"/>
      <c r="D43" s="30"/>
    </row>
    <row r="44" spans="1:6" ht="15" x14ac:dyDescent="0.25">
      <c r="A44" s="30"/>
      <c r="B44" s="30"/>
      <c r="C44" s="37"/>
      <c r="D44" s="30"/>
    </row>
    <row r="45" spans="1:6" ht="15" x14ac:dyDescent="0.25">
      <c r="A45" s="30"/>
      <c r="B45" s="30"/>
      <c r="C45" s="37"/>
      <c r="D45" s="30"/>
    </row>
    <row r="46" spans="1:6" ht="15" x14ac:dyDescent="0.25">
      <c r="A46" s="30"/>
      <c r="B46" s="30"/>
      <c r="C46" s="37"/>
      <c r="D46" s="30"/>
    </row>
    <row r="47" spans="1:6" x14ac:dyDescent="0.2">
      <c r="A47" s="43" t="s">
        <v>104</v>
      </c>
      <c r="E47" s="31" t="s">
        <v>37</v>
      </c>
      <c r="F47" s="31" t="s">
        <v>43</v>
      </c>
    </row>
    <row r="48" spans="1:6" x14ac:dyDescent="0.2">
      <c r="A48" s="42" t="s">
        <v>106</v>
      </c>
    </row>
    <row r="49" spans="1:6" x14ac:dyDescent="0.2">
      <c r="A49" s="51" t="s">
        <v>108</v>
      </c>
    </row>
    <row r="50" spans="1:6" ht="8.25" customHeight="1" x14ac:dyDescent="0.2">
      <c r="A50" s="42"/>
    </row>
    <row r="51" spans="1:6" x14ac:dyDescent="0.2">
      <c r="A51" s="49" t="s">
        <v>10</v>
      </c>
      <c r="C51" s="31" t="s">
        <v>35</v>
      </c>
      <c r="E51" s="31" t="s">
        <v>36</v>
      </c>
      <c r="F51" s="31" t="s">
        <v>44</v>
      </c>
    </row>
    <row r="52" spans="1:6" ht="2.25" customHeight="1" x14ac:dyDescent="0.2"/>
    <row r="53" spans="1:6" x14ac:dyDescent="0.2">
      <c r="A53" s="31" t="s">
        <v>105</v>
      </c>
      <c r="C53" s="50">
        <v>60</v>
      </c>
      <c r="D53" s="31" t="s">
        <v>107</v>
      </c>
      <c r="E53" s="40">
        <f t="shared" ref="E53" si="0">ROUND(C53*1.08,2)</f>
        <v>64.8</v>
      </c>
      <c r="F53" s="40">
        <f>ROUND(E53*1.03,2)</f>
        <v>66.739999999999995</v>
      </c>
    </row>
    <row r="54" spans="1:6" x14ac:dyDescent="0.2">
      <c r="A54" s="65" t="s">
        <v>128</v>
      </c>
      <c r="B54" s="65"/>
      <c r="C54" s="68">
        <f>ROUND(C53/60,2)</f>
        <v>1</v>
      </c>
      <c r="D54" s="64"/>
      <c r="E54" s="68">
        <f t="shared" ref="E54:F54" si="1">ROUND(E53/60,2)</f>
        <v>1.08</v>
      </c>
      <c r="F54" s="68">
        <f t="shared" si="1"/>
        <v>1.1100000000000001</v>
      </c>
    </row>
    <row r="55" spans="1:6" ht="15" x14ac:dyDescent="0.25">
      <c r="A55" s="65" t="s">
        <v>129</v>
      </c>
      <c r="B55" s="65"/>
      <c r="C55" s="70">
        <f>ROUND(C53/60/7,4)</f>
        <v>0.1429</v>
      </c>
      <c r="D55" s="63"/>
      <c r="E55" s="70">
        <f t="shared" ref="E55:F55" si="2">ROUND(E53/60/7,4)</f>
        <v>0.15429999999999999</v>
      </c>
      <c r="F55" s="70">
        <f t="shared" si="2"/>
        <v>0.15890000000000001</v>
      </c>
    </row>
    <row r="56" spans="1:6" s="33" customFormat="1" x14ac:dyDescent="0.2">
      <c r="A56" s="33" t="s">
        <v>121</v>
      </c>
      <c r="B56" s="33" t="s">
        <v>122</v>
      </c>
      <c r="C56" s="50">
        <f>ROUND(C53/7,2)</f>
        <v>8.57</v>
      </c>
      <c r="D56" s="33" t="s">
        <v>33</v>
      </c>
      <c r="E56" s="50">
        <f>ROUND(E53/7,2)</f>
        <v>9.26</v>
      </c>
      <c r="F56" s="50">
        <f>ROUND(F53/7,2)</f>
        <v>9.5299999999999994</v>
      </c>
    </row>
    <row r="57" spans="1:6" x14ac:dyDescent="0.2">
      <c r="A57" s="31" t="s">
        <v>27</v>
      </c>
      <c r="B57" s="31">
        <v>1</v>
      </c>
      <c r="C57" s="40">
        <f>ROUND(C$56*$B57,2)</f>
        <v>8.57</v>
      </c>
      <c r="D57" s="31" t="s">
        <v>33</v>
      </c>
      <c r="E57" s="40">
        <f t="shared" ref="E57:F64" si="3">ROUND(E$56*$B57,2)</f>
        <v>9.26</v>
      </c>
      <c r="F57" s="40">
        <f t="shared" si="3"/>
        <v>9.5299999999999994</v>
      </c>
    </row>
    <row r="58" spans="1:6" x14ac:dyDescent="0.2">
      <c r="A58" s="31" t="s">
        <v>28</v>
      </c>
      <c r="B58" s="31">
        <v>2</v>
      </c>
      <c r="C58" s="40">
        <f t="shared" ref="C58:C64" si="4">ROUND(C$56*$B58,2)</f>
        <v>17.14</v>
      </c>
      <c r="D58" s="31" t="s">
        <v>33</v>
      </c>
      <c r="E58" s="40">
        <f t="shared" si="3"/>
        <v>18.52</v>
      </c>
      <c r="F58" s="40">
        <f t="shared" si="3"/>
        <v>19.059999999999999</v>
      </c>
    </row>
    <row r="59" spans="1:6" x14ac:dyDescent="0.2">
      <c r="A59" s="31" t="s">
        <v>29</v>
      </c>
      <c r="B59" s="31">
        <v>3</v>
      </c>
      <c r="C59" s="40">
        <f t="shared" si="4"/>
        <v>25.71</v>
      </c>
      <c r="D59" s="31" t="s">
        <v>33</v>
      </c>
      <c r="E59" s="40">
        <f t="shared" si="3"/>
        <v>27.78</v>
      </c>
      <c r="F59" s="40">
        <f t="shared" si="3"/>
        <v>28.59</v>
      </c>
    </row>
    <row r="60" spans="1:6" x14ac:dyDescent="0.2">
      <c r="A60" s="31" t="s">
        <v>30</v>
      </c>
      <c r="B60" s="31">
        <v>4</v>
      </c>
      <c r="C60" s="40">
        <f t="shared" si="4"/>
        <v>34.28</v>
      </c>
      <c r="D60" s="31" t="s">
        <v>33</v>
      </c>
      <c r="E60" s="40">
        <f t="shared" si="3"/>
        <v>37.04</v>
      </c>
      <c r="F60" s="40">
        <f t="shared" si="3"/>
        <v>38.119999999999997</v>
      </c>
    </row>
    <row r="61" spans="1:6" x14ac:dyDescent="0.2">
      <c r="A61" s="31" t="s">
        <v>25</v>
      </c>
      <c r="B61" s="31">
        <v>5.5</v>
      </c>
      <c r="C61" s="40">
        <f t="shared" si="4"/>
        <v>47.14</v>
      </c>
      <c r="D61" s="31" t="s">
        <v>33</v>
      </c>
      <c r="E61" s="40">
        <f t="shared" si="3"/>
        <v>50.93</v>
      </c>
      <c r="F61" s="40">
        <f t="shared" si="3"/>
        <v>52.42</v>
      </c>
    </row>
    <row r="62" spans="1:6" x14ac:dyDescent="0.2">
      <c r="A62" s="31" t="s">
        <v>26</v>
      </c>
      <c r="B62" s="31">
        <v>7.5</v>
      </c>
      <c r="C62" s="40">
        <f t="shared" si="4"/>
        <v>64.28</v>
      </c>
      <c r="D62" s="31" t="s">
        <v>33</v>
      </c>
      <c r="E62" s="40">
        <f t="shared" si="3"/>
        <v>69.45</v>
      </c>
      <c r="F62" s="40">
        <f t="shared" si="3"/>
        <v>71.48</v>
      </c>
    </row>
    <row r="63" spans="1:6" x14ac:dyDescent="0.2">
      <c r="A63" s="31" t="s">
        <v>31</v>
      </c>
      <c r="B63" s="31">
        <v>10.5</v>
      </c>
      <c r="C63" s="40">
        <f t="shared" si="4"/>
        <v>89.99</v>
      </c>
      <c r="D63" s="31" t="s">
        <v>33</v>
      </c>
      <c r="E63" s="40">
        <f t="shared" si="3"/>
        <v>97.23</v>
      </c>
      <c r="F63" s="40">
        <f t="shared" si="3"/>
        <v>100.07</v>
      </c>
    </row>
    <row r="64" spans="1:6" x14ac:dyDescent="0.2">
      <c r="A64" s="31" t="s">
        <v>32</v>
      </c>
      <c r="B64" s="31">
        <v>15</v>
      </c>
      <c r="C64" s="40">
        <f t="shared" si="4"/>
        <v>128.55000000000001</v>
      </c>
      <c r="D64" s="31" t="s">
        <v>33</v>
      </c>
      <c r="E64" s="40">
        <f t="shared" si="3"/>
        <v>138.9</v>
      </c>
      <c r="F64" s="40">
        <f t="shared" si="3"/>
        <v>142.94999999999999</v>
      </c>
    </row>
    <row r="65" spans="1:6" ht="3.75" customHeight="1" x14ac:dyDescent="0.2">
      <c r="C65" s="40"/>
      <c r="E65" s="40"/>
      <c r="F65" s="40"/>
    </row>
    <row r="66" spans="1:6" x14ac:dyDescent="0.2">
      <c r="A66" s="31" t="s">
        <v>58</v>
      </c>
      <c r="C66" s="41">
        <f>ROUND(C53/60/7*14.05/100,4)</f>
        <v>2.01E-2</v>
      </c>
      <c r="D66" s="31" t="s">
        <v>59</v>
      </c>
      <c r="E66" s="41">
        <f>ROUND(E53/60/7*14.05/100,4)</f>
        <v>2.1700000000000001E-2</v>
      </c>
      <c r="F66" s="41">
        <f>ROUND(F53/60/7*14.05/100,4)</f>
        <v>2.23E-2</v>
      </c>
    </row>
    <row r="67" spans="1:6" ht="7.5" customHeight="1" x14ac:dyDescent="0.2">
      <c r="C67" s="40"/>
    </row>
    <row r="68" spans="1:6" x14ac:dyDescent="0.2">
      <c r="A68" s="49" t="s">
        <v>11</v>
      </c>
      <c r="C68" s="40"/>
    </row>
    <row r="69" spans="1:6" ht="4.5" customHeight="1" x14ac:dyDescent="0.2">
      <c r="C69" s="40"/>
    </row>
    <row r="70" spans="1:6" x14ac:dyDescent="0.2">
      <c r="A70" s="31" t="s">
        <v>105</v>
      </c>
      <c r="C70" s="40">
        <v>40</v>
      </c>
      <c r="D70" s="31" t="s">
        <v>107</v>
      </c>
      <c r="E70" s="40">
        <f>ROUND(C70*1.08,2)</f>
        <v>43.2</v>
      </c>
      <c r="F70" s="40">
        <f t="shared" ref="F70" si="5">ROUND(E70*1.03,2)</f>
        <v>44.5</v>
      </c>
    </row>
    <row r="71" spans="1:6" s="67" customFormat="1" x14ac:dyDescent="0.2">
      <c r="A71" s="69" t="s">
        <v>128</v>
      </c>
      <c r="B71" s="69"/>
      <c r="C71" s="68">
        <f>ROUND(C70/60,2)</f>
        <v>0.67</v>
      </c>
      <c r="E71" s="68">
        <f t="shared" ref="E71" si="6">ROUND(E70/60,2)</f>
        <v>0.72</v>
      </c>
      <c r="F71" s="68">
        <f t="shared" ref="F71" si="7">ROUND(F70/60,2)</f>
        <v>0.74</v>
      </c>
    </row>
    <row r="72" spans="1:6" s="67" customFormat="1" ht="15" x14ac:dyDescent="0.25">
      <c r="A72" s="69" t="s">
        <v>129</v>
      </c>
      <c r="B72" s="69"/>
      <c r="C72" s="70">
        <f>ROUND(C70/60/7,4)</f>
        <v>9.5200000000000007E-2</v>
      </c>
      <c r="D72" s="66"/>
      <c r="E72" s="70">
        <f t="shared" ref="E72:F72" si="8">ROUND(E70/60/7,4)</f>
        <v>0.10290000000000001</v>
      </c>
      <c r="F72" s="70">
        <f t="shared" si="8"/>
        <v>0.106</v>
      </c>
    </row>
    <row r="73" spans="1:6" s="33" customFormat="1" x14ac:dyDescent="0.2">
      <c r="A73" s="33" t="s">
        <v>121</v>
      </c>
      <c r="C73" s="50">
        <f>ROUND(C70/7,2)</f>
        <v>5.71</v>
      </c>
      <c r="D73" s="33" t="s">
        <v>33</v>
      </c>
      <c r="E73" s="50">
        <f>ROUND(E70/7,2)</f>
        <v>6.17</v>
      </c>
      <c r="F73" s="50">
        <f>ROUND(F70/7,2)</f>
        <v>6.36</v>
      </c>
    </row>
    <row r="74" spans="1:6" x14ac:dyDescent="0.2">
      <c r="A74" s="31" t="s">
        <v>61</v>
      </c>
      <c r="C74" s="41">
        <f>ROUND(C70/60/7*13.42/100,4)</f>
        <v>1.2800000000000001E-2</v>
      </c>
      <c r="D74" s="31" t="s">
        <v>59</v>
      </c>
      <c r="E74" s="41">
        <f>ROUND(E70/60/7*13.42/100,4)</f>
        <v>1.38E-2</v>
      </c>
      <c r="F74" s="41">
        <f>ROUND(F70/60/7*13.42/100,4)</f>
        <v>1.4200000000000001E-2</v>
      </c>
    </row>
    <row r="75" spans="1:6" ht="6" customHeight="1" x14ac:dyDescent="0.2">
      <c r="C75" s="41"/>
      <c r="E75" s="41"/>
      <c r="F75" s="41"/>
    </row>
    <row r="76" spans="1:6" x14ac:dyDescent="0.2">
      <c r="A76" s="49" t="s">
        <v>109</v>
      </c>
      <c r="C76" s="41"/>
      <c r="E76" s="41"/>
      <c r="F76" s="41"/>
    </row>
    <row r="77" spans="1:6" ht="6" customHeight="1" x14ac:dyDescent="0.2">
      <c r="C77" s="41"/>
      <c r="E77" s="41"/>
      <c r="F77" s="41"/>
    </row>
    <row r="78" spans="1:6" x14ac:dyDescent="0.2">
      <c r="A78" s="31" t="s">
        <v>110</v>
      </c>
      <c r="C78" s="40">
        <v>8.9</v>
      </c>
      <c r="D78" s="31" t="s">
        <v>33</v>
      </c>
      <c r="E78" s="40">
        <v>9.61</v>
      </c>
      <c r="F78" s="40">
        <v>9.9</v>
      </c>
    </row>
    <row r="79" spans="1:6" x14ac:dyDescent="0.2">
      <c r="C79" s="40"/>
    </row>
    <row r="80" spans="1:6" x14ac:dyDescent="0.2">
      <c r="A80" s="36" t="s">
        <v>111</v>
      </c>
      <c r="C80" s="40"/>
    </row>
    <row r="81" spans="1:7" x14ac:dyDescent="0.2">
      <c r="C81" s="40"/>
    </row>
    <row r="82" spans="1:7" x14ac:dyDescent="0.2">
      <c r="C82" s="40"/>
    </row>
    <row r="83" spans="1:7" ht="15" x14ac:dyDescent="0.25">
      <c r="A83" s="31" t="s">
        <v>112</v>
      </c>
      <c r="C83" s="40"/>
    </row>
    <row r="84" spans="1:7" x14ac:dyDescent="0.2">
      <c r="G84" s="71" t="s">
        <v>130</v>
      </c>
    </row>
    <row r="85" spans="1:7" x14ac:dyDescent="0.2">
      <c r="A85" s="31" t="s">
        <v>13</v>
      </c>
      <c r="B85" s="74">
        <f>ROUND(C55*C38,2)</f>
        <v>53.3</v>
      </c>
      <c r="C85" s="31" t="s">
        <v>33</v>
      </c>
      <c r="D85" s="76" t="s">
        <v>131</v>
      </c>
      <c r="E85" s="40"/>
      <c r="F85" s="40"/>
      <c r="G85" s="74">
        <f>ROUND(C38*C53/60/7,2)</f>
        <v>53.29</v>
      </c>
    </row>
    <row r="86" spans="1:7" x14ac:dyDescent="0.2">
      <c r="A86" s="31" t="s">
        <v>14</v>
      </c>
      <c r="B86" s="74">
        <f>ROUND(C39*C72,2)</f>
        <v>70.83</v>
      </c>
      <c r="C86" s="31" t="s">
        <v>33</v>
      </c>
      <c r="D86" s="76" t="s">
        <v>132</v>
      </c>
      <c r="E86" s="40"/>
      <c r="F86" s="40"/>
      <c r="G86" s="74">
        <f>ROUND(C39*C70/60/7,2)</f>
        <v>70.86</v>
      </c>
    </row>
    <row r="87" spans="1:7" x14ac:dyDescent="0.2">
      <c r="A87" s="31" t="s">
        <v>73</v>
      </c>
      <c r="B87" s="73">
        <f>C78</f>
        <v>8.9</v>
      </c>
      <c r="C87" s="31" t="s">
        <v>33</v>
      </c>
      <c r="E87" s="40"/>
      <c r="F87" s="40"/>
      <c r="G87" s="72">
        <f>C78</f>
        <v>8.9</v>
      </c>
    </row>
    <row r="88" spans="1:7" x14ac:dyDescent="0.2">
      <c r="C88" s="40"/>
      <c r="E88" s="40"/>
      <c r="F88" s="40"/>
    </row>
    <row r="89" spans="1:7" ht="15" x14ac:dyDescent="0.25">
      <c r="A89" s="39" t="s">
        <v>120</v>
      </c>
      <c r="C89" s="40"/>
      <c r="E89" s="40"/>
      <c r="F89" s="40"/>
    </row>
    <row r="90" spans="1:7" x14ac:dyDescent="0.2">
      <c r="C90" s="40"/>
      <c r="E90" s="40"/>
      <c r="F90" s="40"/>
    </row>
    <row r="91" spans="1:7" ht="14.25" customHeight="1" x14ac:dyDescent="0.2">
      <c r="A91" s="81" t="s">
        <v>133</v>
      </c>
      <c r="B91" s="81"/>
      <c r="C91" s="81"/>
      <c r="E91" s="40"/>
      <c r="F91" s="40"/>
    </row>
    <row r="92" spans="1:7" x14ac:dyDescent="0.2">
      <c r="A92" s="81"/>
      <c r="B92" s="81"/>
      <c r="C92" s="81"/>
      <c r="E92" s="40"/>
      <c r="F92" s="40"/>
    </row>
    <row r="93" spans="1:7" x14ac:dyDescent="0.2">
      <c r="A93" s="81"/>
      <c r="B93" s="81"/>
      <c r="C93" s="81"/>
      <c r="E93" s="40"/>
      <c r="F93" s="40"/>
    </row>
    <row r="94" spans="1:7" x14ac:dyDescent="0.2">
      <c r="C94" s="40"/>
      <c r="E94" s="40"/>
      <c r="F94" s="40"/>
    </row>
    <row r="95" spans="1:7" x14ac:dyDescent="0.2">
      <c r="A95" s="31" t="s">
        <v>117</v>
      </c>
      <c r="C95" s="40"/>
      <c r="E95" s="40"/>
      <c r="F95" s="40"/>
    </row>
    <row r="96" spans="1:7" x14ac:dyDescent="0.2">
      <c r="C96" s="40"/>
      <c r="E96" s="40"/>
      <c r="F96" s="40"/>
    </row>
    <row r="97" spans="1:7" x14ac:dyDescent="0.2">
      <c r="C97" s="40"/>
      <c r="E97" s="40"/>
      <c r="F97" s="40"/>
    </row>
    <row r="98" spans="1:7" x14ac:dyDescent="0.2">
      <c r="C98" s="40"/>
      <c r="E98" s="40"/>
      <c r="F98" s="40"/>
    </row>
    <row r="99" spans="1:7" x14ac:dyDescent="0.2">
      <c r="C99" s="40"/>
      <c r="E99" s="40"/>
      <c r="F99" s="40"/>
    </row>
    <row r="100" spans="1:7" x14ac:dyDescent="0.2">
      <c r="C100" s="40"/>
      <c r="E100" s="40"/>
      <c r="F100" s="40"/>
    </row>
    <row r="101" spans="1:7" x14ac:dyDescent="0.2">
      <c r="C101" s="40"/>
      <c r="E101" s="40"/>
      <c r="F101" s="40"/>
    </row>
    <row r="102" spans="1:7" x14ac:dyDescent="0.2">
      <c r="C102" s="40"/>
      <c r="E102" s="40"/>
      <c r="F102" s="40"/>
    </row>
    <row r="103" spans="1:7" ht="15" x14ac:dyDescent="0.25">
      <c r="A103" s="54" t="s">
        <v>23</v>
      </c>
      <c r="C103" s="40"/>
      <c r="E103" s="40"/>
      <c r="F103" s="40"/>
    </row>
    <row r="104" spans="1:7" x14ac:dyDescent="0.2">
      <c r="C104" s="40"/>
      <c r="E104" s="40"/>
      <c r="F104" s="40"/>
    </row>
    <row r="105" spans="1:7" x14ac:dyDescent="0.2">
      <c r="A105" s="31" t="s">
        <v>24</v>
      </c>
    </row>
    <row r="106" spans="1:7" ht="7.5" customHeight="1" x14ac:dyDescent="0.2"/>
    <row r="107" spans="1:7" x14ac:dyDescent="0.2">
      <c r="A107" s="31" t="s">
        <v>10</v>
      </c>
      <c r="B107" s="31" t="s">
        <v>25</v>
      </c>
      <c r="D107" s="31" t="s">
        <v>113</v>
      </c>
    </row>
    <row r="108" spans="1:7" ht="15" x14ac:dyDescent="0.25">
      <c r="A108" s="31" t="s">
        <v>55</v>
      </c>
      <c r="B108" s="31">
        <v>190</v>
      </c>
      <c r="C108" s="31" t="s">
        <v>54</v>
      </c>
      <c r="D108" s="31" t="s">
        <v>57</v>
      </c>
      <c r="G108" s="39"/>
    </row>
    <row r="109" spans="1:7" ht="15" x14ac:dyDescent="0.25">
      <c r="A109" s="31" t="s">
        <v>114</v>
      </c>
      <c r="B109" s="55">
        <f>ROUND(B108*C66,2)</f>
        <v>3.82</v>
      </c>
      <c r="C109" s="31" t="s">
        <v>115</v>
      </c>
      <c r="D109" s="45" t="s">
        <v>118</v>
      </c>
      <c r="G109" s="39"/>
    </row>
    <row r="110" spans="1:7" ht="6.75" customHeight="1" x14ac:dyDescent="0.25">
      <c r="G110" s="39"/>
    </row>
    <row r="111" spans="1:7" x14ac:dyDescent="0.2">
      <c r="A111" s="31" t="s">
        <v>11</v>
      </c>
      <c r="B111" s="31">
        <v>12</v>
      </c>
      <c r="C111" s="31" t="s">
        <v>102</v>
      </c>
    </row>
    <row r="112" spans="1:7" ht="15" x14ac:dyDescent="0.25">
      <c r="A112" s="31" t="s">
        <v>56</v>
      </c>
      <c r="B112" s="31">
        <v>455</v>
      </c>
      <c r="C112" s="31" t="s">
        <v>54</v>
      </c>
      <c r="D112" s="31" t="s">
        <v>57</v>
      </c>
      <c r="G112" s="39"/>
    </row>
    <row r="113" spans="1:7" ht="15" x14ac:dyDescent="0.25">
      <c r="A113" s="31" t="s">
        <v>114</v>
      </c>
      <c r="B113" s="55">
        <f>ROUND(B112*C74,2)</f>
        <v>5.82</v>
      </c>
      <c r="C113" s="31" t="s">
        <v>115</v>
      </c>
      <c r="D113" s="45" t="s">
        <v>118</v>
      </c>
      <c r="G113" s="39"/>
    </row>
    <row r="114" spans="1:7" ht="5.25" customHeight="1" x14ac:dyDescent="0.25">
      <c r="G114" s="39"/>
    </row>
    <row r="115" spans="1:7" ht="15" x14ac:dyDescent="0.25">
      <c r="A115" s="31" t="s">
        <v>74</v>
      </c>
      <c r="B115" s="40">
        <v>8.9</v>
      </c>
      <c r="C115" s="31" t="s">
        <v>115</v>
      </c>
      <c r="G115" s="39"/>
    </row>
    <row r="117" spans="1:7" ht="18" customHeight="1" x14ac:dyDescent="0.2">
      <c r="A117" s="59" t="s">
        <v>116</v>
      </c>
      <c r="B117" s="59"/>
      <c r="C117" s="59"/>
      <c r="D117" s="59"/>
      <c r="E117" s="59"/>
    </row>
    <row r="118" spans="1:7" x14ac:dyDescent="0.2">
      <c r="A118" s="59"/>
      <c r="B118" s="59"/>
      <c r="C118" s="59"/>
      <c r="D118" s="59"/>
      <c r="E118" s="59"/>
    </row>
    <row r="119" spans="1:7" ht="15" x14ac:dyDescent="0.2">
      <c r="A119" s="53"/>
      <c r="B119" s="53"/>
      <c r="C119" s="53"/>
      <c r="D119" s="53"/>
      <c r="E119" s="53"/>
    </row>
    <row r="120" spans="1:7" ht="15" x14ac:dyDescent="0.2">
      <c r="A120" s="31" t="s">
        <v>38</v>
      </c>
      <c r="B120" s="53"/>
      <c r="C120" s="53"/>
      <c r="D120" s="53"/>
      <c r="E120" s="53"/>
    </row>
    <row r="122" spans="1:7" x14ac:dyDescent="0.2">
      <c r="A122" s="31" t="s">
        <v>39</v>
      </c>
    </row>
    <row r="124" spans="1:7" ht="15" x14ac:dyDescent="0.25">
      <c r="A124" s="30" t="s">
        <v>66</v>
      </c>
    </row>
    <row r="127" spans="1:7" x14ac:dyDescent="0.2">
      <c r="D127" s="41"/>
    </row>
  </sheetData>
  <sheetProtection password="DB81" sheet="1" objects="1" scenarios="1"/>
  <mergeCells count="9">
    <mergeCell ref="B13:C13"/>
    <mergeCell ref="B11:D11"/>
    <mergeCell ref="A117:E118"/>
    <mergeCell ref="B4:C4"/>
    <mergeCell ref="B5:C5"/>
    <mergeCell ref="B6:C6"/>
    <mergeCell ref="B7:C7"/>
    <mergeCell ref="B12:C12"/>
    <mergeCell ref="A91:C93"/>
  </mergeCells>
  <pageMargins left="0.7" right="0.7" top="0.78740157499999996" bottom="0.78740157499999996"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H234"/>
  <sheetViews>
    <sheetView zoomScale="115" zoomScaleNormal="115" workbookViewId="0">
      <selection activeCell="D43" sqref="D43"/>
    </sheetView>
  </sheetViews>
  <sheetFormatPr baseColWidth="10" defaultRowHeight="15" x14ac:dyDescent="0.25"/>
  <cols>
    <col min="1" max="1" width="13" customWidth="1"/>
    <col min="3" max="3" width="48.85546875" bestFit="1" customWidth="1"/>
    <col min="6" max="6" width="11.42578125" style="21"/>
  </cols>
  <sheetData>
    <row r="1" spans="1:7" s="21" customFormat="1" ht="15.75" x14ac:dyDescent="0.25">
      <c r="A1" s="61" t="s">
        <v>78</v>
      </c>
      <c r="B1" s="61"/>
      <c r="C1" s="61"/>
      <c r="D1" s="61"/>
      <c r="E1" s="61"/>
      <c r="F1" s="61"/>
      <c r="G1" s="61"/>
    </row>
    <row r="2" spans="1:7" s="29" customFormat="1" ht="5.25" customHeight="1" x14ac:dyDescent="0.25">
      <c r="A2" s="52"/>
      <c r="B2" s="52"/>
      <c r="C2" s="52"/>
      <c r="D2" s="52"/>
      <c r="E2" s="52"/>
      <c r="F2" s="52"/>
      <c r="G2" s="52"/>
    </row>
    <row r="3" spans="1:7" s="21" customFormat="1" ht="15.75" x14ac:dyDescent="0.25">
      <c r="A3" s="61" t="s">
        <v>93</v>
      </c>
      <c r="B3" s="61"/>
      <c r="C3" s="61"/>
      <c r="D3" s="61"/>
      <c r="E3" s="61"/>
      <c r="F3" s="61"/>
      <c r="G3" s="61"/>
    </row>
    <row r="4" spans="1:7" s="21" customFormat="1" ht="4.5" customHeight="1" x14ac:dyDescent="0.25"/>
    <row r="5" spans="1:7" x14ac:dyDescent="0.25">
      <c r="A5" t="s">
        <v>17</v>
      </c>
      <c r="D5" s="6" t="s">
        <v>42</v>
      </c>
      <c r="E5" s="15">
        <v>45108</v>
      </c>
      <c r="F5" s="14" t="s">
        <v>19</v>
      </c>
      <c r="G5" s="15">
        <v>45138</v>
      </c>
    </row>
    <row r="6" spans="1:7" ht="9" customHeight="1" x14ac:dyDescent="0.25"/>
    <row r="7" spans="1:7" x14ac:dyDescent="0.25">
      <c r="A7" s="14" t="s">
        <v>41</v>
      </c>
      <c r="B7" s="14" t="s">
        <v>18</v>
      </c>
      <c r="C7" t="s">
        <v>20</v>
      </c>
      <c r="D7" t="s">
        <v>15</v>
      </c>
      <c r="E7" t="s">
        <v>16</v>
      </c>
      <c r="F7" s="21" t="s">
        <v>82</v>
      </c>
      <c r="G7" t="s">
        <v>21</v>
      </c>
    </row>
    <row r="8" spans="1:7" x14ac:dyDescent="0.25">
      <c r="A8" s="1">
        <f>E5</f>
        <v>45108</v>
      </c>
      <c r="B8" s="1">
        <f>G5</f>
        <v>45138</v>
      </c>
      <c r="C8" t="s">
        <v>70</v>
      </c>
      <c r="D8" s="80">
        <f>'Rahmen Gesamt'!$C$50</f>
        <v>53.3</v>
      </c>
      <c r="E8">
        <f>B8-A8+1</f>
        <v>31</v>
      </c>
      <c r="F8" s="21" t="s">
        <v>80</v>
      </c>
      <c r="G8" s="2">
        <f>ROUND(D8*E8,2)</f>
        <v>1652.3</v>
      </c>
    </row>
    <row r="9" spans="1:7" x14ac:dyDescent="0.25">
      <c r="A9" s="1">
        <f>E5</f>
        <v>45108</v>
      </c>
      <c r="B9" s="1">
        <f>G5</f>
        <v>45138</v>
      </c>
      <c r="C9" t="s">
        <v>71</v>
      </c>
      <c r="D9" s="80">
        <f>'Rahmen Gesamt'!$C$51</f>
        <v>70.83</v>
      </c>
      <c r="E9">
        <f t="shared" ref="E9" si="0">B9-A9+1</f>
        <v>31</v>
      </c>
      <c r="F9" s="21" t="s">
        <v>80</v>
      </c>
      <c r="G9" s="23">
        <f>ROUND(D9*E9,2)</f>
        <v>2195.73</v>
      </c>
    </row>
    <row r="10" spans="1:7" x14ac:dyDescent="0.25">
      <c r="A10" s="1">
        <f>E5</f>
        <v>45108</v>
      </c>
      <c r="B10" s="1">
        <f>G5</f>
        <v>45138</v>
      </c>
      <c r="C10" s="21" t="s">
        <v>75</v>
      </c>
      <c r="D10" s="2">
        <f>'Rahmen Gesamt'!$C$52</f>
        <v>8.9</v>
      </c>
      <c r="E10" s="21">
        <f t="shared" ref="E10" si="1">B10-A10+1</f>
        <v>31</v>
      </c>
      <c r="F10" s="21" t="s">
        <v>80</v>
      </c>
      <c r="G10" s="23">
        <f>ROUND(D10*E10,2)</f>
        <v>275.89999999999998</v>
      </c>
    </row>
    <row r="11" spans="1:7" ht="15.75" thickBot="1" x14ac:dyDescent="0.3">
      <c r="D11" s="7"/>
      <c r="E11" s="8" t="s">
        <v>22</v>
      </c>
      <c r="F11" s="8"/>
      <c r="G11" s="9">
        <f>SUM(G8:G10)</f>
        <v>4123.9299999999994</v>
      </c>
    </row>
    <row r="12" spans="1:7" ht="15.75" thickTop="1" x14ac:dyDescent="0.25"/>
    <row r="13" spans="1:7" x14ac:dyDescent="0.25">
      <c r="A13" t="s">
        <v>17</v>
      </c>
      <c r="D13" s="6" t="s">
        <v>42</v>
      </c>
      <c r="E13" s="15">
        <v>45139</v>
      </c>
      <c r="F13" s="14" t="s">
        <v>19</v>
      </c>
      <c r="G13" s="15">
        <v>45169</v>
      </c>
    </row>
    <row r="14" spans="1:7" ht="9" customHeight="1" x14ac:dyDescent="0.25"/>
    <row r="15" spans="1:7" x14ac:dyDescent="0.25">
      <c r="A15" s="14" t="s">
        <v>41</v>
      </c>
      <c r="B15" s="14" t="s">
        <v>18</v>
      </c>
      <c r="C15" t="s">
        <v>20</v>
      </c>
      <c r="D15" t="s">
        <v>15</v>
      </c>
      <c r="E15" t="s">
        <v>16</v>
      </c>
      <c r="F15" s="21" t="s">
        <v>82</v>
      </c>
      <c r="G15" t="s">
        <v>21</v>
      </c>
    </row>
    <row r="16" spans="1:7" x14ac:dyDescent="0.25">
      <c r="A16" s="1">
        <f>E13</f>
        <v>45139</v>
      </c>
      <c r="B16" s="1">
        <f>G13</f>
        <v>45169</v>
      </c>
      <c r="C16" t="s">
        <v>70</v>
      </c>
      <c r="D16" s="2">
        <f>'Rahmen Gesamt'!$C$50</f>
        <v>53.3</v>
      </c>
      <c r="E16">
        <f>B16-A16+1</f>
        <v>31</v>
      </c>
      <c r="F16" s="21" t="s">
        <v>80</v>
      </c>
      <c r="G16" s="23">
        <f t="shared" ref="G16:G18" si="2">ROUND(D16*E16,2)</f>
        <v>1652.3</v>
      </c>
    </row>
    <row r="17" spans="1:7" x14ac:dyDescent="0.25">
      <c r="A17" s="1">
        <f>E13</f>
        <v>45139</v>
      </c>
      <c r="B17" s="1">
        <f>G13</f>
        <v>45169</v>
      </c>
      <c r="C17" t="s">
        <v>71</v>
      </c>
      <c r="D17" s="2">
        <f>'Rahmen Gesamt'!$C$51</f>
        <v>70.83</v>
      </c>
      <c r="E17">
        <f>B17-A17+1</f>
        <v>31</v>
      </c>
      <c r="F17" s="21" t="s">
        <v>80</v>
      </c>
      <c r="G17" s="23">
        <f t="shared" si="2"/>
        <v>2195.73</v>
      </c>
    </row>
    <row r="18" spans="1:7" x14ac:dyDescent="0.25">
      <c r="A18" s="22">
        <f>E13</f>
        <v>45139</v>
      </c>
      <c r="B18" s="22">
        <f>G13</f>
        <v>45169</v>
      </c>
      <c r="C18" s="21" t="s">
        <v>75</v>
      </c>
      <c r="D18" s="23">
        <f>'Rahmen Gesamt'!$C$52</f>
        <v>8.9</v>
      </c>
      <c r="E18" s="21">
        <f t="shared" ref="E18" si="3">B18-A18+1</f>
        <v>31</v>
      </c>
      <c r="F18" s="21" t="s">
        <v>80</v>
      </c>
      <c r="G18" s="23">
        <f t="shared" si="2"/>
        <v>275.89999999999998</v>
      </c>
    </row>
    <row r="19" spans="1:7" ht="15.75" thickBot="1" x14ac:dyDescent="0.3">
      <c r="D19" s="7"/>
      <c r="E19" s="8" t="s">
        <v>22</v>
      </c>
      <c r="F19" s="8"/>
      <c r="G19" s="24">
        <f>SUM(G16:G18)</f>
        <v>4123.9299999999994</v>
      </c>
    </row>
    <row r="20" spans="1:7" ht="15.75" thickTop="1" x14ac:dyDescent="0.25"/>
    <row r="21" spans="1:7" x14ac:dyDescent="0.25">
      <c r="A21" t="s">
        <v>17</v>
      </c>
      <c r="D21" s="6" t="s">
        <v>42</v>
      </c>
      <c r="E21" s="15">
        <v>45170</v>
      </c>
      <c r="F21" s="14" t="s">
        <v>19</v>
      </c>
      <c r="G21" s="15">
        <v>45199</v>
      </c>
    </row>
    <row r="22" spans="1:7" ht="9" customHeight="1" x14ac:dyDescent="0.25"/>
    <row r="23" spans="1:7" x14ac:dyDescent="0.25">
      <c r="A23" s="14" t="s">
        <v>41</v>
      </c>
      <c r="B23" s="14" t="s">
        <v>18</v>
      </c>
      <c r="C23" t="s">
        <v>20</v>
      </c>
      <c r="D23" t="s">
        <v>15</v>
      </c>
      <c r="E23" t="s">
        <v>16</v>
      </c>
      <c r="F23" s="21" t="s">
        <v>82</v>
      </c>
      <c r="G23" t="s">
        <v>21</v>
      </c>
    </row>
    <row r="24" spans="1:7" x14ac:dyDescent="0.25">
      <c r="A24" s="1">
        <f>E21</f>
        <v>45170</v>
      </c>
      <c r="B24" s="1">
        <f>G21</f>
        <v>45199</v>
      </c>
      <c r="C24" t="s">
        <v>70</v>
      </c>
      <c r="D24" s="2">
        <f>'Rahmen Gesamt'!$C$50</f>
        <v>53.3</v>
      </c>
      <c r="E24">
        <f>B24-A24+1</f>
        <v>30</v>
      </c>
      <c r="F24" s="21" t="s">
        <v>80</v>
      </c>
      <c r="G24" s="23">
        <f>ROUND(D24*E24,2)</f>
        <v>1599</v>
      </c>
    </row>
    <row r="25" spans="1:7" x14ac:dyDescent="0.25">
      <c r="A25" s="1">
        <f>E21</f>
        <v>45170</v>
      </c>
      <c r="B25" s="1">
        <f>G21</f>
        <v>45199</v>
      </c>
      <c r="C25" t="s">
        <v>71</v>
      </c>
      <c r="D25" s="2">
        <f>'Rahmen Gesamt'!$C$51</f>
        <v>70.83</v>
      </c>
      <c r="E25">
        <f t="shared" ref="E25:E26" si="4">B25-A25+1</f>
        <v>30</v>
      </c>
      <c r="F25" s="21" t="s">
        <v>80</v>
      </c>
      <c r="G25" s="23">
        <f t="shared" ref="G25:G26" si="5">ROUND(D25*E25,2)</f>
        <v>2124.9</v>
      </c>
    </row>
    <row r="26" spans="1:7" x14ac:dyDescent="0.25">
      <c r="A26" s="22">
        <f>E21</f>
        <v>45170</v>
      </c>
      <c r="B26" s="22">
        <f>G21</f>
        <v>45199</v>
      </c>
      <c r="C26" s="21" t="s">
        <v>75</v>
      </c>
      <c r="D26" s="23">
        <f>'Rahmen Gesamt'!$C$52</f>
        <v>8.9</v>
      </c>
      <c r="E26" s="21">
        <f t="shared" si="4"/>
        <v>30</v>
      </c>
      <c r="F26" s="21" t="s">
        <v>80</v>
      </c>
      <c r="G26" s="23">
        <f t="shared" si="5"/>
        <v>267</v>
      </c>
    </row>
    <row r="27" spans="1:7" ht="15.75" thickBot="1" x14ac:dyDescent="0.3">
      <c r="D27" s="7"/>
      <c r="E27" s="8" t="s">
        <v>22</v>
      </c>
      <c r="F27" s="8"/>
      <c r="G27" s="24">
        <f>SUM(G24:G26)</f>
        <v>3990.9</v>
      </c>
    </row>
    <row r="28" spans="1:7" ht="15.75" thickTop="1" x14ac:dyDescent="0.25">
      <c r="D28" s="11"/>
      <c r="E28" s="12"/>
      <c r="F28" s="25"/>
      <c r="G28" s="13"/>
    </row>
    <row r="29" spans="1:7" x14ac:dyDescent="0.25">
      <c r="A29" t="s">
        <v>17</v>
      </c>
      <c r="D29" s="6" t="s">
        <v>42</v>
      </c>
      <c r="E29" s="15">
        <v>45200</v>
      </c>
      <c r="F29" s="14" t="s">
        <v>19</v>
      </c>
      <c r="G29" s="15">
        <v>45230</v>
      </c>
    </row>
    <row r="30" spans="1:7" ht="9" customHeight="1" x14ac:dyDescent="0.25"/>
    <row r="31" spans="1:7" x14ac:dyDescent="0.25">
      <c r="A31" s="14" t="s">
        <v>41</v>
      </c>
      <c r="B31" s="14" t="s">
        <v>18</v>
      </c>
      <c r="C31" t="s">
        <v>20</v>
      </c>
      <c r="D31" t="s">
        <v>15</v>
      </c>
      <c r="E31" t="s">
        <v>16</v>
      </c>
      <c r="F31" s="21" t="s">
        <v>82</v>
      </c>
      <c r="G31" t="s">
        <v>21</v>
      </c>
    </row>
    <row r="32" spans="1:7" x14ac:dyDescent="0.25">
      <c r="A32" s="1">
        <f>E29</f>
        <v>45200</v>
      </c>
      <c r="B32" s="1">
        <f>G29</f>
        <v>45230</v>
      </c>
      <c r="C32" t="s">
        <v>70</v>
      </c>
      <c r="D32" s="2">
        <f>'Rahmen Gesamt'!$C$50</f>
        <v>53.3</v>
      </c>
      <c r="E32">
        <f>B32-A32+1</f>
        <v>31</v>
      </c>
      <c r="F32" s="21" t="s">
        <v>80</v>
      </c>
      <c r="G32" s="23">
        <f t="shared" ref="G32:G34" si="6">ROUND(D32*E32,2)</f>
        <v>1652.3</v>
      </c>
    </row>
    <row r="33" spans="1:8" x14ac:dyDescent="0.25">
      <c r="A33" s="1">
        <f>E29</f>
        <v>45200</v>
      </c>
      <c r="B33" s="1">
        <f>G29</f>
        <v>45230</v>
      </c>
      <c r="C33" t="s">
        <v>71</v>
      </c>
      <c r="D33" s="2">
        <f>'Rahmen Gesamt'!$C$51</f>
        <v>70.83</v>
      </c>
      <c r="E33">
        <f t="shared" ref="E33:E34" si="7">B33-A33+1</f>
        <v>31</v>
      </c>
      <c r="F33" s="21" t="s">
        <v>80</v>
      </c>
      <c r="G33" s="23">
        <f t="shared" si="6"/>
        <v>2195.73</v>
      </c>
    </row>
    <row r="34" spans="1:8" x14ac:dyDescent="0.25">
      <c r="A34" s="22">
        <f>E29</f>
        <v>45200</v>
      </c>
      <c r="B34" s="22">
        <f>G29</f>
        <v>45230</v>
      </c>
      <c r="C34" s="21" t="s">
        <v>75</v>
      </c>
      <c r="D34" s="23">
        <f>'Rahmen Gesamt'!$C$52</f>
        <v>8.9</v>
      </c>
      <c r="E34" s="21">
        <f t="shared" si="7"/>
        <v>31</v>
      </c>
      <c r="F34" s="21" t="s">
        <v>80</v>
      </c>
      <c r="G34" s="23">
        <f t="shared" si="6"/>
        <v>275.89999999999998</v>
      </c>
    </row>
    <row r="35" spans="1:8" ht="15.75" thickBot="1" x14ac:dyDescent="0.3">
      <c r="D35" s="7"/>
      <c r="E35" s="8" t="s">
        <v>22</v>
      </c>
      <c r="F35" s="8"/>
      <c r="G35" s="24">
        <f>SUM(G32:G34)</f>
        <v>4123.9299999999994</v>
      </c>
    </row>
    <row r="36" spans="1:8" s="21" customFormat="1" ht="16.5" thickTop="1" x14ac:dyDescent="0.25">
      <c r="A36" s="61" t="s">
        <v>79</v>
      </c>
      <c r="B36" s="61"/>
      <c r="C36" s="61"/>
      <c r="D36" s="61"/>
      <c r="E36" s="61"/>
      <c r="F36" s="61"/>
      <c r="G36" s="61"/>
    </row>
    <row r="37" spans="1:8" x14ac:dyDescent="0.25">
      <c r="A37" s="62" t="s">
        <v>40</v>
      </c>
      <c r="B37" s="62"/>
      <c r="C37" s="62"/>
      <c r="D37" s="62"/>
      <c r="E37" s="62"/>
      <c r="F37" s="62"/>
      <c r="G37" s="62"/>
    </row>
    <row r="38" spans="1:8" x14ac:dyDescent="0.25">
      <c r="A38" s="4"/>
    </row>
    <row r="39" spans="1:8" x14ac:dyDescent="0.25">
      <c r="A39" t="s">
        <v>17</v>
      </c>
      <c r="D39" s="6" t="s">
        <v>42</v>
      </c>
      <c r="E39" s="15">
        <v>45231</v>
      </c>
      <c r="F39" s="14" t="s">
        <v>19</v>
      </c>
      <c r="G39" s="15">
        <v>45260</v>
      </c>
    </row>
    <row r="40" spans="1:8" ht="8.25" customHeight="1" x14ac:dyDescent="0.25"/>
    <row r="41" spans="1:8" x14ac:dyDescent="0.25">
      <c r="A41" s="14" t="s">
        <v>41</v>
      </c>
      <c r="B41" s="14" t="s">
        <v>18</v>
      </c>
      <c r="C41" t="s">
        <v>20</v>
      </c>
      <c r="D41" t="s">
        <v>15</v>
      </c>
      <c r="E41" t="s">
        <v>16</v>
      </c>
      <c r="F41" s="21" t="s">
        <v>82</v>
      </c>
      <c r="G41" t="s">
        <v>21</v>
      </c>
    </row>
    <row r="42" spans="1:8" x14ac:dyDescent="0.25">
      <c r="A42" s="1">
        <f>E39</f>
        <v>45231</v>
      </c>
      <c r="B42" s="1">
        <f>G39</f>
        <v>45260</v>
      </c>
      <c r="C42" t="s">
        <v>77</v>
      </c>
      <c r="D42" s="2">
        <f>'Rahmen Gesamt'!$C$35</f>
        <v>47.14</v>
      </c>
      <c r="E42">
        <f>B42-A42+1</f>
        <v>30</v>
      </c>
      <c r="F42" s="21" t="s">
        <v>80</v>
      </c>
      <c r="G42" s="23">
        <f t="shared" ref="G42:G46" si="8">ROUND(D42*E42,2)</f>
        <v>1414.2</v>
      </c>
    </row>
    <row r="43" spans="1:8" x14ac:dyDescent="0.25">
      <c r="A43" s="1">
        <f>E39</f>
        <v>45231</v>
      </c>
      <c r="B43" s="1">
        <f>G39</f>
        <v>45260</v>
      </c>
      <c r="C43" t="s">
        <v>76</v>
      </c>
      <c r="D43" s="2">
        <f>ROUND('Rahmen Gesamt'!$C$44*'Rahmen Gesamt'!$D$59,2)</f>
        <v>68.52</v>
      </c>
      <c r="E43">
        <f t="shared" ref="E43:E45" si="9">B43-A43+1</f>
        <v>30</v>
      </c>
      <c r="F43" s="21" t="s">
        <v>80</v>
      </c>
      <c r="G43" s="23">
        <f t="shared" si="8"/>
        <v>2055.6</v>
      </c>
    </row>
    <row r="44" spans="1:8" x14ac:dyDescent="0.25">
      <c r="A44" s="1">
        <f>E39</f>
        <v>45231</v>
      </c>
      <c r="B44" s="1">
        <f>G39</f>
        <v>45260</v>
      </c>
      <c r="C44" t="s">
        <v>91</v>
      </c>
      <c r="D44" s="23">
        <f>ROUND('Rahmen Gesamt'!$D$58*'Rahmen Gesamt'!$C$39,2)</f>
        <v>3.82</v>
      </c>
      <c r="E44" s="21">
        <f t="shared" si="9"/>
        <v>30</v>
      </c>
      <c r="F44" s="21" t="s">
        <v>80</v>
      </c>
      <c r="G44" s="23">
        <f t="shared" si="8"/>
        <v>114.6</v>
      </c>
      <c r="H44" s="29"/>
    </row>
    <row r="45" spans="1:8" x14ac:dyDescent="0.25">
      <c r="A45" s="1">
        <f>E39</f>
        <v>45231</v>
      </c>
      <c r="B45" s="1">
        <f>G39</f>
        <v>45260</v>
      </c>
      <c r="C45" t="s">
        <v>92</v>
      </c>
      <c r="D45" s="23">
        <f>ROUND('Rahmen Gesamt'!$D$60*'Rahmen Gesamt'!$C$45,2)</f>
        <v>5.82</v>
      </c>
      <c r="E45" s="21">
        <f t="shared" si="9"/>
        <v>30</v>
      </c>
      <c r="F45" s="21" t="s">
        <v>80</v>
      </c>
      <c r="G45" s="23">
        <f t="shared" si="8"/>
        <v>174.6</v>
      </c>
      <c r="H45" s="29"/>
    </row>
    <row r="46" spans="1:8" s="21" customFormat="1" x14ac:dyDescent="0.25">
      <c r="A46" s="22">
        <f>E39</f>
        <v>45231</v>
      </c>
      <c r="B46" s="22">
        <f>G39</f>
        <v>45260</v>
      </c>
      <c r="C46" s="21" t="s">
        <v>75</v>
      </c>
      <c r="D46" s="23">
        <f>'Rahmen Gesamt'!$C$52</f>
        <v>8.9</v>
      </c>
      <c r="E46" s="21">
        <f t="shared" ref="E46" si="10">B46-A46+1</f>
        <v>30</v>
      </c>
      <c r="F46" s="21" t="s">
        <v>80</v>
      </c>
      <c r="G46" s="23">
        <f t="shared" si="8"/>
        <v>267</v>
      </c>
    </row>
    <row r="47" spans="1:8" ht="15.75" thickBot="1" x14ac:dyDescent="0.3">
      <c r="D47" s="7"/>
      <c r="E47" s="8" t="s">
        <v>22</v>
      </c>
      <c r="F47" s="8"/>
      <c r="G47" s="9">
        <f>SUM(G42:G46)</f>
        <v>4026</v>
      </c>
    </row>
    <row r="48" spans="1:8" ht="15.75" thickTop="1" x14ac:dyDescent="0.25"/>
    <row r="49" spans="1:7" x14ac:dyDescent="0.25">
      <c r="A49" t="s">
        <v>17</v>
      </c>
      <c r="D49" s="6" t="s">
        <v>42</v>
      </c>
      <c r="E49" s="15">
        <v>45261</v>
      </c>
      <c r="F49" s="14" t="s">
        <v>19</v>
      </c>
      <c r="G49" s="15">
        <v>45291</v>
      </c>
    </row>
    <row r="50" spans="1:7" ht="9" customHeight="1" x14ac:dyDescent="0.25"/>
    <row r="51" spans="1:7" x14ac:dyDescent="0.25">
      <c r="A51" s="14" t="s">
        <v>41</v>
      </c>
      <c r="B51" s="14" t="s">
        <v>18</v>
      </c>
      <c r="C51" t="s">
        <v>20</v>
      </c>
      <c r="D51" t="s">
        <v>15</v>
      </c>
      <c r="E51" t="s">
        <v>16</v>
      </c>
      <c r="F51" s="21" t="s">
        <v>82</v>
      </c>
      <c r="G51" t="s">
        <v>21</v>
      </c>
    </row>
    <row r="52" spans="1:7" x14ac:dyDescent="0.25">
      <c r="A52" s="1">
        <f>E49</f>
        <v>45261</v>
      </c>
      <c r="B52" s="1">
        <f>G49</f>
        <v>45291</v>
      </c>
      <c r="C52" s="21" t="s">
        <v>77</v>
      </c>
      <c r="D52" s="23">
        <f>'Rahmen Gesamt'!$C$35</f>
        <v>47.14</v>
      </c>
      <c r="E52">
        <f>B52-A52+1</f>
        <v>31</v>
      </c>
      <c r="F52" s="21" t="s">
        <v>80</v>
      </c>
      <c r="G52" s="23">
        <f t="shared" ref="G52:G56" si="11">ROUND(D52*E52,2)</f>
        <v>1461.34</v>
      </c>
    </row>
    <row r="53" spans="1:7" x14ac:dyDescent="0.25">
      <c r="A53" s="1">
        <f>E49</f>
        <v>45261</v>
      </c>
      <c r="B53" s="1">
        <f>G49</f>
        <v>45291</v>
      </c>
      <c r="C53" s="21" t="s">
        <v>76</v>
      </c>
      <c r="D53" s="23">
        <f>ROUND('Rahmen Gesamt'!$C$44*'Rahmen Gesamt'!$D$59,2)</f>
        <v>68.52</v>
      </c>
      <c r="E53">
        <f t="shared" ref="E53:E56" si="12">B53-A53+1</f>
        <v>31</v>
      </c>
      <c r="F53" s="21" t="s">
        <v>80</v>
      </c>
      <c r="G53" s="23">
        <f t="shared" si="11"/>
        <v>2124.12</v>
      </c>
    </row>
    <row r="54" spans="1:7" x14ac:dyDescent="0.25">
      <c r="A54" s="1">
        <f>E49</f>
        <v>45261</v>
      </c>
      <c r="B54" s="1">
        <f>G49</f>
        <v>45291</v>
      </c>
      <c r="C54" s="21" t="s">
        <v>91</v>
      </c>
      <c r="D54" s="2">
        <f>ROUND('Rahmen Gesamt'!$D$58*'Rahmen Gesamt'!$C$39,2)</f>
        <v>3.82</v>
      </c>
      <c r="E54">
        <f t="shared" si="12"/>
        <v>31</v>
      </c>
      <c r="F54" s="21" t="s">
        <v>80</v>
      </c>
      <c r="G54" s="23">
        <f t="shared" si="11"/>
        <v>118.42</v>
      </c>
    </row>
    <row r="55" spans="1:7" x14ac:dyDescent="0.25">
      <c r="A55" s="1">
        <f>E49</f>
        <v>45261</v>
      </c>
      <c r="B55" s="1">
        <f>G49</f>
        <v>45291</v>
      </c>
      <c r="C55" s="21" t="s">
        <v>92</v>
      </c>
      <c r="D55" s="2">
        <f>ROUND('Rahmen Gesamt'!$D$60*'Rahmen Gesamt'!$C$45,2)</f>
        <v>5.82</v>
      </c>
      <c r="E55">
        <f t="shared" si="12"/>
        <v>31</v>
      </c>
      <c r="F55" s="21" t="s">
        <v>80</v>
      </c>
      <c r="G55" s="23">
        <f t="shared" si="11"/>
        <v>180.42</v>
      </c>
    </row>
    <row r="56" spans="1:7" s="21" customFormat="1" x14ac:dyDescent="0.25">
      <c r="A56" s="22">
        <f>E49</f>
        <v>45261</v>
      </c>
      <c r="B56" s="22">
        <f>G49</f>
        <v>45291</v>
      </c>
      <c r="C56" s="21" t="s">
        <v>75</v>
      </c>
      <c r="D56" s="23">
        <f>'Rahmen Gesamt'!$C$52</f>
        <v>8.9</v>
      </c>
      <c r="E56" s="21">
        <f t="shared" si="12"/>
        <v>31</v>
      </c>
      <c r="F56" s="21" t="s">
        <v>80</v>
      </c>
      <c r="G56" s="23">
        <f t="shared" si="11"/>
        <v>275.89999999999998</v>
      </c>
    </row>
    <row r="57" spans="1:7" ht="15.75" thickBot="1" x14ac:dyDescent="0.3">
      <c r="D57" s="7"/>
      <c r="E57" s="8" t="s">
        <v>22</v>
      </c>
      <c r="F57" s="8"/>
      <c r="G57" s="24">
        <f>SUM(G52:G56)</f>
        <v>4160.2</v>
      </c>
    </row>
    <row r="58" spans="1:7" ht="15.75" thickTop="1" x14ac:dyDescent="0.25">
      <c r="D58" s="11"/>
      <c r="E58" s="12"/>
      <c r="F58" s="25"/>
      <c r="G58" s="13"/>
    </row>
    <row r="59" spans="1:7" x14ac:dyDescent="0.25">
      <c r="A59" t="s">
        <v>17</v>
      </c>
      <c r="D59" s="6" t="s">
        <v>42</v>
      </c>
      <c r="E59" s="15">
        <v>45292</v>
      </c>
      <c r="F59" s="14" t="s">
        <v>19</v>
      </c>
      <c r="G59" s="15">
        <v>45322</v>
      </c>
    </row>
    <row r="60" spans="1:7" ht="9" customHeight="1" x14ac:dyDescent="0.25"/>
    <row r="61" spans="1:7" x14ac:dyDescent="0.25">
      <c r="A61" s="14" t="s">
        <v>41</v>
      </c>
      <c r="B61" s="14" t="s">
        <v>18</v>
      </c>
      <c r="C61" t="s">
        <v>20</v>
      </c>
      <c r="D61" t="s">
        <v>15</v>
      </c>
      <c r="E61" t="s">
        <v>16</v>
      </c>
      <c r="F61" s="21" t="s">
        <v>82</v>
      </c>
      <c r="G61" t="s">
        <v>21</v>
      </c>
    </row>
    <row r="62" spans="1:7" x14ac:dyDescent="0.25">
      <c r="A62" s="1">
        <f>E59</f>
        <v>45292</v>
      </c>
      <c r="B62" s="1">
        <f>G59</f>
        <v>45322</v>
      </c>
      <c r="C62" s="21" t="s">
        <v>77</v>
      </c>
      <c r="D62" s="23">
        <f>'Rahmen Gesamt'!$E$35</f>
        <v>50.93</v>
      </c>
      <c r="E62">
        <f>B62-A62+1</f>
        <v>31</v>
      </c>
      <c r="F62" s="21" t="s">
        <v>80</v>
      </c>
      <c r="G62" s="23">
        <f t="shared" ref="G62:G66" si="13">ROUND(D62*E62,2)</f>
        <v>1578.83</v>
      </c>
    </row>
    <row r="63" spans="1:7" x14ac:dyDescent="0.25">
      <c r="A63" s="1">
        <f>E59</f>
        <v>45292</v>
      </c>
      <c r="B63" s="1">
        <f>G59</f>
        <v>45322</v>
      </c>
      <c r="C63" s="21" t="s">
        <v>76</v>
      </c>
      <c r="D63" s="23">
        <f>ROUND('Rahmen Gesamt'!$E$44*'Rahmen Gesamt'!$D$59,2)</f>
        <v>74.040000000000006</v>
      </c>
      <c r="E63">
        <f t="shared" ref="E63:E66" si="14">B63-A63+1</f>
        <v>31</v>
      </c>
      <c r="F63" s="21" t="s">
        <v>80</v>
      </c>
      <c r="G63" s="23">
        <f t="shared" si="13"/>
        <v>2295.2399999999998</v>
      </c>
    </row>
    <row r="64" spans="1:7" x14ac:dyDescent="0.25">
      <c r="A64" s="1">
        <f>E59</f>
        <v>45292</v>
      </c>
      <c r="B64" s="1">
        <f>G59</f>
        <v>45322</v>
      </c>
      <c r="C64" s="21" t="s">
        <v>91</v>
      </c>
      <c r="D64" s="2">
        <f>ROUND('Rahmen Gesamt'!$D$58*'Rahmen Gesamt'!$E$39,2)</f>
        <v>4.12</v>
      </c>
      <c r="E64">
        <f t="shared" si="14"/>
        <v>31</v>
      </c>
      <c r="F64" s="21" t="s">
        <v>80</v>
      </c>
      <c r="G64" s="23">
        <f t="shared" si="13"/>
        <v>127.72</v>
      </c>
    </row>
    <row r="65" spans="1:7" x14ac:dyDescent="0.25">
      <c r="A65" s="1">
        <f>E59</f>
        <v>45292</v>
      </c>
      <c r="B65" s="1">
        <f>G59</f>
        <v>45322</v>
      </c>
      <c r="C65" s="21" t="s">
        <v>92</v>
      </c>
      <c r="D65" s="2">
        <f>ROUND('Rahmen Gesamt'!$D$60*'Rahmen Gesamt'!$E$45,2)</f>
        <v>6.28</v>
      </c>
      <c r="E65">
        <f t="shared" si="14"/>
        <v>31</v>
      </c>
      <c r="F65" s="21" t="s">
        <v>80</v>
      </c>
      <c r="G65" s="23">
        <f t="shared" si="13"/>
        <v>194.68</v>
      </c>
    </row>
    <row r="66" spans="1:7" s="21" customFormat="1" x14ac:dyDescent="0.25">
      <c r="A66" s="22">
        <f>E59</f>
        <v>45292</v>
      </c>
      <c r="B66" s="22">
        <f>G59</f>
        <v>45322</v>
      </c>
      <c r="C66" s="21" t="s">
        <v>75</v>
      </c>
      <c r="D66" s="23">
        <f>'Rahmen Gesamt'!$E$52</f>
        <v>9.61</v>
      </c>
      <c r="E66" s="21">
        <f t="shared" si="14"/>
        <v>31</v>
      </c>
      <c r="F66" s="21" t="s">
        <v>80</v>
      </c>
      <c r="G66" s="23">
        <f t="shared" si="13"/>
        <v>297.91000000000003</v>
      </c>
    </row>
    <row r="67" spans="1:7" ht="15.75" thickBot="1" x14ac:dyDescent="0.3">
      <c r="D67" s="7"/>
      <c r="E67" s="8" t="s">
        <v>22</v>
      </c>
      <c r="F67" s="8"/>
      <c r="G67" s="24">
        <f>SUM(G62:G66)</f>
        <v>4494.3799999999992</v>
      </c>
    </row>
    <row r="68" spans="1:7" ht="15.75" thickTop="1" x14ac:dyDescent="0.25"/>
    <row r="69" spans="1:7" x14ac:dyDescent="0.25">
      <c r="A69" t="s">
        <v>17</v>
      </c>
      <c r="D69" s="6" t="s">
        <v>42</v>
      </c>
      <c r="E69" s="15">
        <v>45323</v>
      </c>
      <c r="F69" s="14" t="s">
        <v>19</v>
      </c>
      <c r="G69" s="15">
        <v>45351</v>
      </c>
    </row>
    <row r="70" spans="1:7" ht="9" customHeight="1" x14ac:dyDescent="0.25"/>
    <row r="71" spans="1:7" x14ac:dyDescent="0.25">
      <c r="A71" s="14" t="s">
        <v>41</v>
      </c>
      <c r="B71" s="14" t="s">
        <v>18</v>
      </c>
      <c r="C71" t="s">
        <v>20</v>
      </c>
      <c r="D71" t="s">
        <v>15</v>
      </c>
      <c r="E71" t="s">
        <v>16</v>
      </c>
      <c r="F71" s="21" t="s">
        <v>82</v>
      </c>
      <c r="G71" t="s">
        <v>21</v>
      </c>
    </row>
    <row r="72" spans="1:7" x14ac:dyDescent="0.25">
      <c r="A72" s="1">
        <f>E69</f>
        <v>45323</v>
      </c>
      <c r="B72" s="1">
        <f>G69</f>
        <v>45351</v>
      </c>
      <c r="C72" s="21" t="s">
        <v>77</v>
      </c>
      <c r="D72" s="23">
        <f>'Rahmen Gesamt'!$E$35</f>
        <v>50.93</v>
      </c>
      <c r="E72">
        <f>B72-A72+1</f>
        <v>29</v>
      </c>
      <c r="F72" s="21" t="s">
        <v>80</v>
      </c>
      <c r="G72" s="23">
        <f t="shared" ref="G72:G76" si="15">ROUND(D72*E72,2)</f>
        <v>1476.97</v>
      </c>
    </row>
    <row r="73" spans="1:7" x14ac:dyDescent="0.25">
      <c r="A73" s="1">
        <f>E69</f>
        <v>45323</v>
      </c>
      <c r="B73" s="1">
        <f>G69</f>
        <v>45351</v>
      </c>
      <c r="C73" s="21" t="s">
        <v>76</v>
      </c>
      <c r="D73" s="23">
        <f>ROUND('Rahmen Gesamt'!$E$44*'Rahmen Gesamt'!$D$59,2)</f>
        <v>74.040000000000006</v>
      </c>
      <c r="E73">
        <f t="shared" ref="E73:E76" si="16">B73-A73+1</f>
        <v>29</v>
      </c>
      <c r="F73" s="21" t="s">
        <v>80</v>
      </c>
      <c r="G73" s="23">
        <f t="shared" si="15"/>
        <v>2147.16</v>
      </c>
    </row>
    <row r="74" spans="1:7" x14ac:dyDescent="0.25">
      <c r="A74" s="1">
        <f>E69</f>
        <v>45323</v>
      </c>
      <c r="B74" s="1">
        <f>G69</f>
        <v>45351</v>
      </c>
      <c r="C74" s="21" t="s">
        <v>91</v>
      </c>
      <c r="D74" s="2">
        <f>ROUND('Rahmen Gesamt'!$D$58*'Rahmen Gesamt'!$E$39,2)</f>
        <v>4.12</v>
      </c>
      <c r="E74">
        <f t="shared" si="16"/>
        <v>29</v>
      </c>
      <c r="F74" s="21" t="s">
        <v>80</v>
      </c>
      <c r="G74" s="23">
        <f t="shared" si="15"/>
        <v>119.48</v>
      </c>
    </row>
    <row r="75" spans="1:7" x14ac:dyDescent="0.25">
      <c r="A75" s="1">
        <f>E69</f>
        <v>45323</v>
      </c>
      <c r="B75" s="1">
        <f>G69</f>
        <v>45351</v>
      </c>
      <c r="C75" s="21" t="s">
        <v>92</v>
      </c>
      <c r="D75" s="2">
        <f>ROUND('Rahmen Gesamt'!$D$60*'Rahmen Gesamt'!$E$45,2)</f>
        <v>6.28</v>
      </c>
      <c r="E75">
        <f t="shared" si="16"/>
        <v>29</v>
      </c>
      <c r="F75" s="21" t="s">
        <v>80</v>
      </c>
      <c r="G75" s="23">
        <f t="shared" si="15"/>
        <v>182.12</v>
      </c>
    </row>
    <row r="76" spans="1:7" s="21" customFormat="1" x14ac:dyDescent="0.25">
      <c r="A76" s="22">
        <f>E69</f>
        <v>45323</v>
      </c>
      <c r="B76" s="22">
        <f>G69</f>
        <v>45351</v>
      </c>
      <c r="C76" s="21" t="s">
        <v>75</v>
      </c>
      <c r="D76" s="23">
        <f>'Rahmen Gesamt'!$E$52</f>
        <v>9.61</v>
      </c>
      <c r="E76" s="21">
        <f t="shared" si="16"/>
        <v>29</v>
      </c>
      <c r="F76" s="21" t="s">
        <v>80</v>
      </c>
      <c r="G76" s="23">
        <f t="shared" si="15"/>
        <v>278.69</v>
      </c>
    </row>
    <row r="77" spans="1:7" ht="15.75" thickBot="1" x14ac:dyDescent="0.3">
      <c r="D77" s="7"/>
      <c r="E77" s="8" t="s">
        <v>22</v>
      </c>
      <c r="F77" s="8"/>
      <c r="G77" s="9">
        <f>SUM(G72:G76)</f>
        <v>4204.42</v>
      </c>
    </row>
    <row r="78" spans="1:7" ht="15.75" thickTop="1" x14ac:dyDescent="0.25"/>
    <row r="79" spans="1:7" x14ac:dyDescent="0.25">
      <c r="A79" t="s">
        <v>17</v>
      </c>
      <c r="D79" s="6" t="s">
        <v>42</v>
      </c>
      <c r="E79" s="15">
        <v>45352</v>
      </c>
      <c r="F79" s="14" t="s">
        <v>19</v>
      </c>
      <c r="G79" s="15">
        <v>45382</v>
      </c>
    </row>
    <row r="80" spans="1:7" ht="9" customHeight="1" x14ac:dyDescent="0.25"/>
    <row r="81" spans="1:7" x14ac:dyDescent="0.25">
      <c r="A81" s="14" t="s">
        <v>41</v>
      </c>
      <c r="B81" s="14" t="s">
        <v>18</v>
      </c>
      <c r="C81" t="s">
        <v>20</v>
      </c>
      <c r="D81" t="s">
        <v>15</v>
      </c>
      <c r="E81" t="s">
        <v>16</v>
      </c>
      <c r="F81" s="21" t="s">
        <v>82</v>
      </c>
      <c r="G81" t="s">
        <v>21</v>
      </c>
    </row>
    <row r="82" spans="1:7" x14ac:dyDescent="0.25">
      <c r="A82" s="1">
        <f>E79</f>
        <v>45352</v>
      </c>
      <c r="B82" s="1">
        <f>G79</f>
        <v>45382</v>
      </c>
      <c r="C82" s="21" t="s">
        <v>77</v>
      </c>
      <c r="D82" s="23">
        <f>'Rahmen Gesamt'!$E$35</f>
        <v>50.93</v>
      </c>
      <c r="E82">
        <f>B82-A82+1</f>
        <v>31</v>
      </c>
      <c r="F82" s="21" t="s">
        <v>80</v>
      </c>
      <c r="G82" s="23">
        <f t="shared" ref="G82:G86" si="17">ROUND(D82*E82,2)</f>
        <v>1578.83</v>
      </c>
    </row>
    <row r="83" spans="1:7" x14ac:dyDescent="0.25">
      <c r="A83" s="1">
        <f>E79</f>
        <v>45352</v>
      </c>
      <c r="B83" s="1">
        <f>G79</f>
        <v>45382</v>
      </c>
      <c r="C83" s="21" t="s">
        <v>76</v>
      </c>
      <c r="D83" s="23">
        <f>ROUND('Rahmen Gesamt'!$E$44*'Rahmen Gesamt'!$D$59,2)</f>
        <v>74.040000000000006</v>
      </c>
      <c r="E83">
        <f t="shared" ref="E83:E86" si="18">B83-A83+1</f>
        <v>31</v>
      </c>
      <c r="F83" s="21" t="s">
        <v>80</v>
      </c>
      <c r="G83" s="23">
        <f t="shared" si="17"/>
        <v>2295.2399999999998</v>
      </c>
    </row>
    <row r="84" spans="1:7" x14ac:dyDescent="0.25">
      <c r="A84" s="1">
        <f>E79</f>
        <v>45352</v>
      </c>
      <c r="B84" s="1">
        <f>G79</f>
        <v>45382</v>
      </c>
      <c r="C84" s="21" t="s">
        <v>91</v>
      </c>
      <c r="D84" s="2">
        <f>ROUND('Rahmen Gesamt'!$D$58*'Rahmen Gesamt'!$E$39,2)</f>
        <v>4.12</v>
      </c>
      <c r="E84">
        <f t="shared" si="18"/>
        <v>31</v>
      </c>
      <c r="F84" s="21" t="s">
        <v>80</v>
      </c>
      <c r="G84" s="23">
        <f t="shared" si="17"/>
        <v>127.72</v>
      </c>
    </row>
    <row r="85" spans="1:7" x14ac:dyDescent="0.25">
      <c r="A85" s="1">
        <f>E79</f>
        <v>45352</v>
      </c>
      <c r="B85" s="1">
        <f>G79</f>
        <v>45382</v>
      </c>
      <c r="C85" s="21" t="s">
        <v>92</v>
      </c>
      <c r="D85" s="2">
        <f>ROUND('Rahmen Gesamt'!$D$60*'Rahmen Gesamt'!$E$45,2)</f>
        <v>6.28</v>
      </c>
      <c r="E85">
        <f t="shared" si="18"/>
        <v>31</v>
      </c>
      <c r="F85" s="21" t="s">
        <v>80</v>
      </c>
      <c r="G85" s="23">
        <f t="shared" si="17"/>
        <v>194.68</v>
      </c>
    </row>
    <row r="86" spans="1:7" s="21" customFormat="1" x14ac:dyDescent="0.25">
      <c r="A86" s="22">
        <f>E79</f>
        <v>45352</v>
      </c>
      <c r="B86" s="22">
        <f>G79</f>
        <v>45382</v>
      </c>
      <c r="C86" s="21" t="s">
        <v>75</v>
      </c>
      <c r="D86" s="23">
        <f>'Rahmen Gesamt'!$E$52</f>
        <v>9.61</v>
      </c>
      <c r="E86" s="21">
        <f t="shared" si="18"/>
        <v>31</v>
      </c>
      <c r="F86" s="21" t="s">
        <v>80</v>
      </c>
      <c r="G86" s="23">
        <f t="shared" si="17"/>
        <v>297.91000000000003</v>
      </c>
    </row>
    <row r="87" spans="1:7" ht="15.75" thickBot="1" x14ac:dyDescent="0.3">
      <c r="D87" s="7"/>
      <c r="E87" s="8" t="s">
        <v>22</v>
      </c>
      <c r="F87" s="8"/>
      <c r="G87" s="24">
        <f>SUM(G82:G86)</f>
        <v>4494.3799999999992</v>
      </c>
    </row>
    <row r="88" spans="1:7" ht="15.75" thickTop="1" x14ac:dyDescent="0.25">
      <c r="D88" s="11"/>
      <c r="E88" s="12"/>
      <c r="F88" s="25"/>
      <c r="G88" s="13"/>
    </row>
    <row r="89" spans="1:7" x14ac:dyDescent="0.25">
      <c r="A89" t="s">
        <v>17</v>
      </c>
      <c r="D89" s="6" t="s">
        <v>42</v>
      </c>
      <c r="E89" s="15">
        <v>45383</v>
      </c>
      <c r="F89" s="14" t="s">
        <v>19</v>
      </c>
      <c r="G89" s="15">
        <v>45412</v>
      </c>
    </row>
    <row r="90" spans="1:7" ht="9" customHeight="1" x14ac:dyDescent="0.25"/>
    <row r="91" spans="1:7" x14ac:dyDescent="0.25">
      <c r="A91" s="14" t="s">
        <v>41</v>
      </c>
      <c r="B91" s="14" t="s">
        <v>18</v>
      </c>
      <c r="C91" t="s">
        <v>20</v>
      </c>
      <c r="D91" t="s">
        <v>15</v>
      </c>
      <c r="E91" t="s">
        <v>16</v>
      </c>
      <c r="F91" s="21" t="s">
        <v>82</v>
      </c>
      <c r="G91" t="s">
        <v>21</v>
      </c>
    </row>
    <row r="92" spans="1:7" x14ac:dyDescent="0.25">
      <c r="A92" s="1">
        <f>E89</f>
        <v>45383</v>
      </c>
      <c r="B92" s="1">
        <f>G89</f>
        <v>45412</v>
      </c>
      <c r="C92" s="21" t="s">
        <v>77</v>
      </c>
      <c r="D92" s="23">
        <f>'Rahmen Gesamt'!$E$35</f>
        <v>50.93</v>
      </c>
      <c r="E92">
        <f>B92-A92+1</f>
        <v>30</v>
      </c>
      <c r="F92" s="21" t="s">
        <v>80</v>
      </c>
      <c r="G92" s="2">
        <f>D92*E92</f>
        <v>1527.9</v>
      </c>
    </row>
    <row r="93" spans="1:7" x14ac:dyDescent="0.25">
      <c r="A93" s="1">
        <f>E89</f>
        <v>45383</v>
      </c>
      <c r="B93" s="1">
        <f>G89</f>
        <v>45412</v>
      </c>
      <c r="C93" s="21" t="s">
        <v>76</v>
      </c>
      <c r="D93" s="23">
        <f>ROUND('Rahmen Gesamt'!$E$44*'Rahmen Gesamt'!$D$59,2)</f>
        <v>74.040000000000006</v>
      </c>
      <c r="E93">
        <f t="shared" ref="E93:E96" si="19">B93-A93+1</f>
        <v>30</v>
      </c>
      <c r="F93" s="21" t="s">
        <v>80</v>
      </c>
      <c r="G93" s="2">
        <f>D93*E93</f>
        <v>2221.2000000000003</v>
      </c>
    </row>
    <row r="94" spans="1:7" x14ac:dyDescent="0.25">
      <c r="A94" s="1">
        <f>E89</f>
        <v>45383</v>
      </c>
      <c r="B94" s="1">
        <f>G89</f>
        <v>45412</v>
      </c>
      <c r="C94" s="21" t="s">
        <v>91</v>
      </c>
      <c r="D94" s="2">
        <f>ROUND('Rahmen Gesamt'!$D$58*'Rahmen Gesamt'!$E$39,2)</f>
        <v>4.12</v>
      </c>
      <c r="E94">
        <f t="shared" si="19"/>
        <v>30</v>
      </c>
      <c r="F94" s="21" t="s">
        <v>80</v>
      </c>
      <c r="G94" s="2">
        <f>D94*E94</f>
        <v>123.60000000000001</v>
      </c>
    </row>
    <row r="95" spans="1:7" x14ac:dyDescent="0.25">
      <c r="A95" s="1">
        <f>E89</f>
        <v>45383</v>
      </c>
      <c r="B95" s="1">
        <f>G89</f>
        <v>45412</v>
      </c>
      <c r="C95" s="21" t="s">
        <v>92</v>
      </c>
      <c r="D95" s="2">
        <f>ROUND('Rahmen Gesamt'!$D$60*'Rahmen Gesamt'!$E$45,2)</f>
        <v>6.28</v>
      </c>
      <c r="E95">
        <f t="shared" si="19"/>
        <v>30</v>
      </c>
      <c r="F95" s="21" t="s">
        <v>80</v>
      </c>
      <c r="G95" s="2">
        <f>D95*E95</f>
        <v>188.4</v>
      </c>
    </row>
    <row r="96" spans="1:7" s="21" customFormat="1" x14ac:dyDescent="0.25">
      <c r="A96" s="22">
        <f>E89</f>
        <v>45383</v>
      </c>
      <c r="B96" s="22">
        <f>G89</f>
        <v>45412</v>
      </c>
      <c r="C96" s="21" t="s">
        <v>75</v>
      </c>
      <c r="D96" s="23">
        <f>'Rahmen Gesamt'!$E$52</f>
        <v>9.61</v>
      </c>
      <c r="E96" s="21">
        <f t="shared" si="19"/>
        <v>30</v>
      </c>
      <c r="F96" s="21" t="s">
        <v>80</v>
      </c>
      <c r="G96" s="23">
        <f>D96*E96</f>
        <v>288.29999999999995</v>
      </c>
    </row>
    <row r="97" spans="1:7" ht="15.75" thickBot="1" x14ac:dyDescent="0.3">
      <c r="D97" s="7"/>
      <c r="E97" s="8" t="s">
        <v>22</v>
      </c>
      <c r="F97" s="8"/>
      <c r="G97" s="24">
        <f>SUM(G92:G96)</f>
        <v>4349.4000000000005</v>
      </c>
    </row>
    <row r="98" spans="1:7" ht="15.75" thickTop="1" x14ac:dyDescent="0.25"/>
    <row r="101" spans="1:7" s="21" customFormat="1" x14ac:dyDescent="0.25"/>
    <row r="102" spans="1:7" s="21" customFormat="1" x14ac:dyDescent="0.25"/>
    <row r="103" spans="1:7" x14ac:dyDescent="0.25">
      <c r="A103" t="s">
        <v>17</v>
      </c>
      <c r="D103" s="6" t="s">
        <v>42</v>
      </c>
      <c r="E103" s="15">
        <v>45413</v>
      </c>
      <c r="F103" s="14" t="s">
        <v>19</v>
      </c>
      <c r="G103" s="15">
        <v>45443</v>
      </c>
    </row>
    <row r="104" spans="1:7" ht="9" customHeight="1" x14ac:dyDescent="0.25"/>
    <row r="105" spans="1:7" x14ac:dyDescent="0.25">
      <c r="A105" s="14" t="s">
        <v>41</v>
      </c>
      <c r="B105" s="14" t="s">
        <v>18</v>
      </c>
      <c r="C105" t="s">
        <v>20</v>
      </c>
      <c r="D105" t="s">
        <v>15</v>
      </c>
      <c r="E105" t="s">
        <v>16</v>
      </c>
      <c r="F105" s="21" t="s">
        <v>82</v>
      </c>
      <c r="G105" t="s">
        <v>21</v>
      </c>
    </row>
    <row r="106" spans="1:7" x14ac:dyDescent="0.25">
      <c r="A106" s="1">
        <f>E103</f>
        <v>45413</v>
      </c>
      <c r="B106" s="1">
        <f>G103</f>
        <v>45443</v>
      </c>
      <c r="C106" s="21" t="s">
        <v>77</v>
      </c>
      <c r="D106" s="23">
        <f>'Rahmen Gesamt'!$E$35</f>
        <v>50.93</v>
      </c>
      <c r="E106">
        <f>B106-A106+1</f>
        <v>31</v>
      </c>
      <c r="F106" s="21" t="s">
        <v>80</v>
      </c>
      <c r="G106" s="2">
        <f>D106*E106</f>
        <v>1578.83</v>
      </c>
    </row>
    <row r="107" spans="1:7" x14ac:dyDescent="0.25">
      <c r="A107" s="1">
        <f>E103</f>
        <v>45413</v>
      </c>
      <c r="B107" s="1">
        <f>G103</f>
        <v>45443</v>
      </c>
      <c r="C107" s="21" t="s">
        <v>76</v>
      </c>
      <c r="D107" s="23">
        <f>ROUND('Rahmen Gesamt'!$E$44*'Rahmen Gesamt'!$D$59,2)</f>
        <v>74.040000000000006</v>
      </c>
      <c r="E107">
        <f t="shared" ref="E107:E110" si="20">B107-A107+1</f>
        <v>31</v>
      </c>
      <c r="F107" s="21" t="s">
        <v>80</v>
      </c>
      <c r="G107" s="2">
        <f>D107*E107</f>
        <v>2295.2400000000002</v>
      </c>
    </row>
    <row r="108" spans="1:7" x14ac:dyDescent="0.25">
      <c r="A108" s="1">
        <f>E103</f>
        <v>45413</v>
      </c>
      <c r="B108" s="1">
        <f>G103</f>
        <v>45443</v>
      </c>
      <c r="C108" s="21" t="s">
        <v>91</v>
      </c>
      <c r="D108" s="2">
        <f>ROUND('Rahmen Gesamt'!$D$58*'Rahmen Gesamt'!$E$39,2)</f>
        <v>4.12</v>
      </c>
      <c r="E108">
        <f t="shared" si="20"/>
        <v>31</v>
      </c>
      <c r="F108" s="21" t="s">
        <v>80</v>
      </c>
      <c r="G108" s="2">
        <f>D108*E108</f>
        <v>127.72</v>
      </c>
    </row>
    <row r="109" spans="1:7" x14ac:dyDescent="0.25">
      <c r="A109" s="1">
        <f>E103</f>
        <v>45413</v>
      </c>
      <c r="B109" s="1">
        <f>G103</f>
        <v>45443</v>
      </c>
      <c r="C109" s="21" t="s">
        <v>92</v>
      </c>
      <c r="D109" s="2">
        <f>ROUND('Rahmen Gesamt'!$D$60*'Rahmen Gesamt'!$E$45,2)</f>
        <v>6.28</v>
      </c>
      <c r="E109">
        <f t="shared" si="20"/>
        <v>31</v>
      </c>
      <c r="F109" s="21" t="s">
        <v>80</v>
      </c>
      <c r="G109" s="2">
        <f>D109*E109</f>
        <v>194.68</v>
      </c>
    </row>
    <row r="110" spans="1:7" s="21" customFormat="1" x14ac:dyDescent="0.25">
      <c r="A110" s="22">
        <f>E103</f>
        <v>45413</v>
      </c>
      <c r="B110" s="22">
        <f>G103</f>
        <v>45443</v>
      </c>
      <c r="C110" s="21" t="s">
        <v>75</v>
      </c>
      <c r="D110" s="23">
        <f>'Rahmen Gesamt'!$E$52</f>
        <v>9.61</v>
      </c>
      <c r="E110" s="21">
        <f t="shared" si="20"/>
        <v>31</v>
      </c>
      <c r="F110" s="21" t="s">
        <v>80</v>
      </c>
      <c r="G110" s="23">
        <f>D110*E110</f>
        <v>297.90999999999997</v>
      </c>
    </row>
    <row r="111" spans="1:7" ht="15.75" thickBot="1" x14ac:dyDescent="0.3">
      <c r="D111" s="7"/>
      <c r="E111" s="8" t="s">
        <v>22</v>
      </c>
      <c r="F111" s="8"/>
      <c r="G111" s="9">
        <f>SUM(G106:G110)</f>
        <v>4494.38</v>
      </c>
    </row>
    <row r="112" spans="1:7" ht="15.75" thickTop="1" x14ac:dyDescent="0.25"/>
    <row r="113" spans="1:7" x14ac:dyDescent="0.25">
      <c r="A113" t="s">
        <v>17</v>
      </c>
      <c r="D113" s="6" t="s">
        <v>42</v>
      </c>
      <c r="E113" s="15">
        <v>45444</v>
      </c>
      <c r="F113" s="14" t="s">
        <v>19</v>
      </c>
      <c r="G113" s="15">
        <v>45473</v>
      </c>
    </row>
    <row r="114" spans="1:7" ht="9" customHeight="1" x14ac:dyDescent="0.25"/>
    <row r="115" spans="1:7" x14ac:dyDescent="0.25">
      <c r="A115" s="14" t="s">
        <v>41</v>
      </c>
      <c r="B115" s="14" t="s">
        <v>18</v>
      </c>
      <c r="C115" t="s">
        <v>20</v>
      </c>
      <c r="D115" t="s">
        <v>15</v>
      </c>
      <c r="E115" t="s">
        <v>16</v>
      </c>
      <c r="F115" s="21" t="s">
        <v>82</v>
      </c>
      <c r="G115" t="s">
        <v>21</v>
      </c>
    </row>
    <row r="116" spans="1:7" x14ac:dyDescent="0.25">
      <c r="A116" s="1">
        <f>E113</f>
        <v>45444</v>
      </c>
      <c r="B116" s="1">
        <f>G113</f>
        <v>45473</v>
      </c>
      <c r="C116" s="21" t="s">
        <v>77</v>
      </c>
      <c r="D116" s="23">
        <f>'Rahmen Gesamt'!$E$35</f>
        <v>50.93</v>
      </c>
      <c r="E116">
        <f>B116-A116+1</f>
        <v>30</v>
      </c>
      <c r="F116" s="21" t="s">
        <v>80</v>
      </c>
      <c r="G116" s="2">
        <f>D116*E116</f>
        <v>1527.9</v>
      </c>
    </row>
    <row r="117" spans="1:7" x14ac:dyDescent="0.25">
      <c r="A117" s="1">
        <f>E113</f>
        <v>45444</v>
      </c>
      <c r="B117" s="1">
        <f>G113</f>
        <v>45473</v>
      </c>
      <c r="C117" s="21" t="s">
        <v>76</v>
      </c>
      <c r="D117" s="23">
        <f>ROUND('Rahmen Gesamt'!$E$44*'Rahmen Gesamt'!$D$59,2)</f>
        <v>74.040000000000006</v>
      </c>
      <c r="E117">
        <f t="shared" ref="E117:E120" si="21">B117-A117+1</f>
        <v>30</v>
      </c>
      <c r="F117" s="21" t="s">
        <v>80</v>
      </c>
      <c r="G117" s="2">
        <f>D117*E117</f>
        <v>2221.2000000000003</v>
      </c>
    </row>
    <row r="118" spans="1:7" x14ac:dyDescent="0.25">
      <c r="A118" s="1">
        <f>E113</f>
        <v>45444</v>
      </c>
      <c r="B118" s="1">
        <f>G113</f>
        <v>45473</v>
      </c>
      <c r="C118" s="21" t="s">
        <v>91</v>
      </c>
      <c r="D118" s="2">
        <f>ROUND('Rahmen Gesamt'!$D$58*'Rahmen Gesamt'!$E$39,2)</f>
        <v>4.12</v>
      </c>
      <c r="E118">
        <f t="shared" si="21"/>
        <v>30</v>
      </c>
      <c r="F118" s="21" t="s">
        <v>80</v>
      </c>
      <c r="G118" s="2">
        <f>D118*E118</f>
        <v>123.60000000000001</v>
      </c>
    </row>
    <row r="119" spans="1:7" x14ac:dyDescent="0.25">
      <c r="A119" s="1">
        <f>E113</f>
        <v>45444</v>
      </c>
      <c r="B119" s="1">
        <f>G113</f>
        <v>45473</v>
      </c>
      <c r="C119" s="21" t="s">
        <v>92</v>
      </c>
      <c r="D119" s="2">
        <f>ROUND('Rahmen Gesamt'!$D$60*'Rahmen Gesamt'!$E$45,2)</f>
        <v>6.28</v>
      </c>
      <c r="E119">
        <f t="shared" si="21"/>
        <v>30</v>
      </c>
      <c r="F119" s="21" t="s">
        <v>80</v>
      </c>
      <c r="G119" s="2">
        <f>D119*E119</f>
        <v>188.4</v>
      </c>
    </row>
    <row r="120" spans="1:7" s="21" customFormat="1" x14ac:dyDescent="0.25">
      <c r="A120" s="22">
        <f>E113</f>
        <v>45444</v>
      </c>
      <c r="B120" s="22">
        <f>G113</f>
        <v>45473</v>
      </c>
      <c r="C120" s="21" t="s">
        <v>75</v>
      </c>
      <c r="D120" s="23">
        <f>'Rahmen Gesamt'!$E$52</f>
        <v>9.61</v>
      </c>
      <c r="E120" s="21">
        <f t="shared" si="21"/>
        <v>30</v>
      </c>
      <c r="F120" s="21" t="s">
        <v>80</v>
      </c>
      <c r="G120" s="23">
        <f>D120*E120</f>
        <v>288.29999999999995</v>
      </c>
    </row>
    <row r="121" spans="1:7" ht="15.75" thickBot="1" x14ac:dyDescent="0.3">
      <c r="D121" s="7"/>
      <c r="E121" s="8" t="s">
        <v>22</v>
      </c>
      <c r="F121" s="8"/>
      <c r="G121" s="24">
        <f>SUM(G116:G120)</f>
        <v>4349.4000000000005</v>
      </c>
    </row>
    <row r="122" spans="1:7" ht="15.75" thickTop="1" x14ac:dyDescent="0.25">
      <c r="D122" s="11"/>
      <c r="E122" s="12"/>
      <c r="F122" s="25"/>
      <c r="G122" s="13"/>
    </row>
    <row r="123" spans="1:7" x14ac:dyDescent="0.25">
      <c r="A123" t="s">
        <v>17</v>
      </c>
      <c r="D123" s="6" t="s">
        <v>42</v>
      </c>
      <c r="E123" s="15">
        <v>45474</v>
      </c>
      <c r="F123" s="14" t="s">
        <v>19</v>
      </c>
      <c r="G123" s="15">
        <v>45504</v>
      </c>
    </row>
    <row r="124" spans="1:7" ht="9" customHeight="1" x14ac:dyDescent="0.25"/>
    <row r="125" spans="1:7" x14ac:dyDescent="0.25">
      <c r="A125" s="14" t="s">
        <v>41</v>
      </c>
      <c r="B125" s="14" t="s">
        <v>18</v>
      </c>
      <c r="C125" t="s">
        <v>20</v>
      </c>
      <c r="D125" t="s">
        <v>15</v>
      </c>
      <c r="E125" t="s">
        <v>16</v>
      </c>
      <c r="F125" s="21" t="s">
        <v>82</v>
      </c>
      <c r="G125" t="s">
        <v>21</v>
      </c>
    </row>
    <row r="126" spans="1:7" x14ac:dyDescent="0.25">
      <c r="A126" s="1">
        <f>E123</f>
        <v>45474</v>
      </c>
      <c r="B126" s="1">
        <f>G123</f>
        <v>45504</v>
      </c>
      <c r="C126" s="21" t="s">
        <v>77</v>
      </c>
      <c r="D126" s="23">
        <f>'Rahmen Gesamt'!$E$35</f>
        <v>50.93</v>
      </c>
      <c r="E126">
        <f>B126-A126+1</f>
        <v>31</v>
      </c>
      <c r="F126" s="21" t="s">
        <v>80</v>
      </c>
      <c r="G126" s="2">
        <f>D126*E126</f>
        <v>1578.83</v>
      </c>
    </row>
    <row r="127" spans="1:7" x14ac:dyDescent="0.25">
      <c r="A127" s="1">
        <f>E123</f>
        <v>45474</v>
      </c>
      <c r="B127" s="1">
        <f>G123</f>
        <v>45504</v>
      </c>
      <c r="C127" s="21" t="s">
        <v>76</v>
      </c>
      <c r="D127" s="23">
        <f>ROUND('Rahmen Gesamt'!$E$44*'Rahmen Gesamt'!$D$59,2)</f>
        <v>74.040000000000006</v>
      </c>
      <c r="E127">
        <f t="shared" ref="E127:E130" si="22">B127-A127+1</f>
        <v>31</v>
      </c>
      <c r="F127" s="21" t="s">
        <v>80</v>
      </c>
      <c r="G127" s="2">
        <f>D127*E127</f>
        <v>2295.2400000000002</v>
      </c>
    </row>
    <row r="128" spans="1:7" x14ac:dyDescent="0.25">
      <c r="A128" s="1">
        <f>E123</f>
        <v>45474</v>
      </c>
      <c r="B128" s="1">
        <f>G123</f>
        <v>45504</v>
      </c>
      <c r="C128" s="21" t="s">
        <v>91</v>
      </c>
      <c r="D128" s="2">
        <f>ROUND('Rahmen Gesamt'!$D$58*'Rahmen Gesamt'!$E$39,2)</f>
        <v>4.12</v>
      </c>
      <c r="E128">
        <f t="shared" si="22"/>
        <v>31</v>
      </c>
      <c r="F128" s="21" t="s">
        <v>80</v>
      </c>
      <c r="G128" s="2">
        <f>D128*E128</f>
        <v>127.72</v>
      </c>
    </row>
    <row r="129" spans="1:7" x14ac:dyDescent="0.25">
      <c r="A129" s="1">
        <f>E123</f>
        <v>45474</v>
      </c>
      <c r="B129" s="1">
        <f>G123</f>
        <v>45504</v>
      </c>
      <c r="C129" s="21" t="s">
        <v>92</v>
      </c>
      <c r="D129" s="2">
        <f>ROUND('Rahmen Gesamt'!$D$60*'Rahmen Gesamt'!$E$45,2)</f>
        <v>6.28</v>
      </c>
      <c r="E129">
        <f t="shared" si="22"/>
        <v>31</v>
      </c>
      <c r="F129" s="21" t="s">
        <v>80</v>
      </c>
      <c r="G129" s="2">
        <f>D129*E129</f>
        <v>194.68</v>
      </c>
    </row>
    <row r="130" spans="1:7" s="21" customFormat="1" x14ac:dyDescent="0.25">
      <c r="A130" s="22">
        <f>E123</f>
        <v>45474</v>
      </c>
      <c r="B130" s="22">
        <f>G123</f>
        <v>45504</v>
      </c>
      <c r="C130" s="21" t="s">
        <v>75</v>
      </c>
      <c r="D130" s="23">
        <f>'Rahmen Gesamt'!$E$52</f>
        <v>9.61</v>
      </c>
      <c r="E130" s="21">
        <f t="shared" si="22"/>
        <v>31</v>
      </c>
      <c r="F130" s="21" t="s">
        <v>80</v>
      </c>
      <c r="G130" s="23">
        <f>D130*E130</f>
        <v>297.90999999999997</v>
      </c>
    </row>
    <row r="131" spans="1:7" ht="15.75" thickBot="1" x14ac:dyDescent="0.3">
      <c r="D131" s="7"/>
      <c r="E131" s="8" t="s">
        <v>22</v>
      </c>
      <c r="F131" s="8"/>
      <c r="G131" s="24">
        <f>SUM(G126:G130)</f>
        <v>4494.38</v>
      </c>
    </row>
    <row r="132" spans="1:7" ht="15.75" thickTop="1" x14ac:dyDescent="0.25"/>
    <row r="135" spans="1:7" s="21" customFormat="1" x14ac:dyDescent="0.25"/>
    <row r="136" spans="1:7" s="21" customFormat="1" x14ac:dyDescent="0.25"/>
    <row r="137" spans="1:7" x14ac:dyDescent="0.25">
      <c r="A137" t="s">
        <v>17</v>
      </c>
      <c r="D137" s="6" t="s">
        <v>42</v>
      </c>
      <c r="E137" s="15">
        <v>45505</v>
      </c>
      <c r="F137" s="14" t="s">
        <v>19</v>
      </c>
      <c r="G137" s="15">
        <v>45535</v>
      </c>
    </row>
    <row r="138" spans="1:7" ht="9" customHeight="1" x14ac:dyDescent="0.25"/>
    <row r="139" spans="1:7" x14ac:dyDescent="0.25">
      <c r="A139" s="14" t="s">
        <v>41</v>
      </c>
      <c r="B139" s="14" t="s">
        <v>18</v>
      </c>
      <c r="C139" t="s">
        <v>20</v>
      </c>
      <c r="D139" t="s">
        <v>15</v>
      </c>
      <c r="E139" t="s">
        <v>16</v>
      </c>
      <c r="F139" s="21" t="s">
        <v>82</v>
      </c>
      <c r="G139" t="s">
        <v>21</v>
      </c>
    </row>
    <row r="140" spans="1:7" x14ac:dyDescent="0.25">
      <c r="A140" s="1">
        <f>E137</f>
        <v>45505</v>
      </c>
      <c r="B140" s="1">
        <f>G137</f>
        <v>45535</v>
      </c>
      <c r="C140" s="21" t="s">
        <v>77</v>
      </c>
      <c r="D140" s="23">
        <f>'Rahmen Gesamt'!$E$35</f>
        <v>50.93</v>
      </c>
      <c r="E140">
        <f>B140-A140+1</f>
        <v>31</v>
      </c>
      <c r="F140" s="21" t="s">
        <v>80</v>
      </c>
      <c r="G140" s="2">
        <f>D140*E140</f>
        <v>1578.83</v>
      </c>
    </row>
    <row r="141" spans="1:7" x14ac:dyDescent="0.25">
      <c r="A141" s="1">
        <f>E137</f>
        <v>45505</v>
      </c>
      <c r="B141" s="1">
        <f>G137</f>
        <v>45535</v>
      </c>
      <c r="C141" s="21" t="s">
        <v>76</v>
      </c>
      <c r="D141" s="23">
        <f>ROUND('Rahmen Gesamt'!$E$44*'Rahmen Gesamt'!$D$59,2)</f>
        <v>74.040000000000006</v>
      </c>
      <c r="E141">
        <f t="shared" ref="E141:E144" si="23">B141-A141+1</f>
        <v>31</v>
      </c>
      <c r="F141" s="21" t="s">
        <v>80</v>
      </c>
      <c r="G141" s="2">
        <f>D141*E141</f>
        <v>2295.2400000000002</v>
      </c>
    </row>
    <row r="142" spans="1:7" x14ac:dyDescent="0.25">
      <c r="A142" s="1">
        <f>E137</f>
        <v>45505</v>
      </c>
      <c r="B142" s="1">
        <f>G137</f>
        <v>45535</v>
      </c>
      <c r="C142" s="21" t="s">
        <v>91</v>
      </c>
      <c r="D142" s="2">
        <f>ROUND('Rahmen Gesamt'!$D$58*'Rahmen Gesamt'!$E$39,2)</f>
        <v>4.12</v>
      </c>
      <c r="E142">
        <f t="shared" si="23"/>
        <v>31</v>
      </c>
      <c r="F142" s="21" t="s">
        <v>80</v>
      </c>
      <c r="G142" s="2">
        <f>D142*E142</f>
        <v>127.72</v>
      </c>
    </row>
    <row r="143" spans="1:7" x14ac:dyDescent="0.25">
      <c r="A143" s="1">
        <f>E137</f>
        <v>45505</v>
      </c>
      <c r="B143" s="1">
        <f>G137</f>
        <v>45535</v>
      </c>
      <c r="C143" s="21" t="s">
        <v>92</v>
      </c>
      <c r="D143" s="2">
        <f>ROUND('Rahmen Gesamt'!$D$60*'Rahmen Gesamt'!$E$45,2)</f>
        <v>6.28</v>
      </c>
      <c r="E143">
        <f t="shared" si="23"/>
        <v>31</v>
      </c>
      <c r="F143" s="21" t="s">
        <v>80</v>
      </c>
      <c r="G143" s="2">
        <f>D143*E143</f>
        <v>194.68</v>
      </c>
    </row>
    <row r="144" spans="1:7" s="21" customFormat="1" x14ac:dyDescent="0.25">
      <c r="A144" s="22">
        <f>E137</f>
        <v>45505</v>
      </c>
      <c r="B144" s="22">
        <f>G137</f>
        <v>45535</v>
      </c>
      <c r="C144" s="21" t="s">
        <v>75</v>
      </c>
      <c r="D144" s="23">
        <f>'Rahmen Gesamt'!$E$52</f>
        <v>9.61</v>
      </c>
      <c r="E144" s="21">
        <f t="shared" si="23"/>
        <v>31</v>
      </c>
      <c r="F144" s="21" t="s">
        <v>80</v>
      </c>
      <c r="G144" s="23">
        <f>D144*E144</f>
        <v>297.90999999999997</v>
      </c>
    </row>
    <row r="145" spans="1:8" ht="15.75" thickBot="1" x14ac:dyDescent="0.3">
      <c r="D145" s="7"/>
      <c r="E145" s="8" t="s">
        <v>22</v>
      </c>
      <c r="F145" s="8"/>
      <c r="G145" s="9">
        <f>SUM(G140:G144)</f>
        <v>4494.38</v>
      </c>
    </row>
    <row r="146" spans="1:8" ht="15.75" thickTop="1" x14ac:dyDescent="0.25"/>
    <row r="147" spans="1:8" x14ac:dyDescent="0.25">
      <c r="A147" t="s">
        <v>17</v>
      </c>
      <c r="D147" s="6" t="s">
        <v>42</v>
      </c>
      <c r="E147" s="15">
        <v>45536</v>
      </c>
      <c r="F147" s="14" t="s">
        <v>19</v>
      </c>
      <c r="G147" s="15">
        <v>45565</v>
      </c>
    </row>
    <row r="148" spans="1:8" ht="9" customHeight="1" x14ac:dyDescent="0.25"/>
    <row r="149" spans="1:8" x14ac:dyDescent="0.25">
      <c r="A149" s="14" t="s">
        <v>41</v>
      </c>
      <c r="B149" s="14" t="s">
        <v>18</v>
      </c>
      <c r="C149" t="s">
        <v>20</v>
      </c>
      <c r="D149" t="s">
        <v>15</v>
      </c>
      <c r="E149" t="s">
        <v>16</v>
      </c>
      <c r="F149" s="21" t="s">
        <v>82</v>
      </c>
      <c r="G149" t="s">
        <v>21</v>
      </c>
    </row>
    <row r="150" spans="1:8" x14ac:dyDescent="0.25">
      <c r="A150" s="1">
        <f>E147</f>
        <v>45536</v>
      </c>
      <c r="B150" s="1">
        <f>G147</f>
        <v>45565</v>
      </c>
      <c r="C150" s="21" t="s">
        <v>77</v>
      </c>
      <c r="D150" s="23">
        <f>'Rahmen Gesamt'!$E$35</f>
        <v>50.93</v>
      </c>
      <c r="E150">
        <f>B150-A150+1</f>
        <v>30</v>
      </c>
      <c r="F150" s="21" t="s">
        <v>80</v>
      </c>
      <c r="G150" s="2">
        <f>D150*E150</f>
        <v>1527.9</v>
      </c>
    </row>
    <row r="151" spans="1:8" x14ac:dyDescent="0.25">
      <c r="A151" s="1">
        <f>E147</f>
        <v>45536</v>
      </c>
      <c r="B151" s="1">
        <f>G147</f>
        <v>45565</v>
      </c>
      <c r="C151" s="21" t="s">
        <v>76</v>
      </c>
      <c r="D151" s="23">
        <f>ROUND('Rahmen Gesamt'!$E$44*'Rahmen Gesamt'!$D$59,2)</f>
        <v>74.040000000000006</v>
      </c>
      <c r="E151">
        <f t="shared" ref="E151:E154" si="24">B151-A151+1</f>
        <v>30</v>
      </c>
      <c r="F151" s="21" t="s">
        <v>80</v>
      </c>
      <c r="G151" s="2">
        <f>D151*E151</f>
        <v>2221.2000000000003</v>
      </c>
    </row>
    <row r="152" spans="1:8" x14ac:dyDescent="0.25">
      <c r="A152" s="1">
        <f>E147</f>
        <v>45536</v>
      </c>
      <c r="B152" s="1">
        <f>G147</f>
        <v>45565</v>
      </c>
      <c r="C152" s="21" t="s">
        <v>91</v>
      </c>
      <c r="D152" s="2">
        <f>ROUND('Rahmen Gesamt'!$D$58*'Rahmen Gesamt'!$E$39,2)</f>
        <v>4.12</v>
      </c>
      <c r="E152">
        <f t="shared" si="24"/>
        <v>30</v>
      </c>
      <c r="F152" s="21" t="s">
        <v>80</v>
      </c>
      <c r="G152" s="2">
        <f>D152*E152</f>
        <v>123.60000000000001</v>
      </c>
    </row>
    <row r="153" spans="1:8" x14ac:dyDescent="0.25">
      <c r="A153" s="1">
        <f>E147</f>
        <v>45536</v>
      </c>
      <c r="B153" s="1">
        <f>G147</f>
        <v>45565</v>
      </c>
      <c r="C153" s="21" t="s">
        <v>92</v>
      </c>
      <c r="D153" s="2">
        <f>ROUND('Rahmen Gesamt'!$D$60*'Rahmen Gesamt'!$E$45,2)</f>
        <v>6.28</v>
      </c>
      <c r="E153">
        <f t="shared" si="24"/>
        <v>30</v>
      </c>
      <c r="F153" s="21" t="s">
        <v>80</v>
      </c>
      <c r="G153" s="2">
        <f>D153*E153</f>
        <v>188.4</v>
      </c>
    </row>
    <row r="154" spans="1:8" s="21" customFormat="1" x14ac:dyDescent="0.25">
      <c r="A154" s="22">
        <f>E147</f>
        <v>45536</v>
      </c>
      <c r="B154" s="22">
        <f>G147</f>
        <v>45565</v>
      </c>
      <c r="C154" s="21" t="s">
        <v>75</v>
      </c>
      <c r="D154" s="23">
        <f>'Rahmen Gesamt'!$E$52</f>
        <v>9.61</v>
      </c>
      <c r="E154" s="21">
        <f t="shared" si="24"/>
        <v>30</v>
      </c>
      <c r="F154" s="21" t="s">
        <v>80</v>
      </c>
      <c r="G154" s="23">
        <f>D154*E154</f>
        <v>288.29999999999995</v>
      </c>
    </row>
    <row r="155" spans="1:8" ht="15.75" thickBot="1" x14ac:dyDescent="0.3">
      <c r="D155" s="7"/>
      <c r="E155" s="8" t="s">
        <v>22</v>
      </c>
      <c r="F155" s="8"/>
      <c r="G155" s="24">
        <f>SUM(G150:G154)</f>
        <v>4349.4000000000005</v>
      </c>
    </row>
    <row r="156" spans="1:8" ht="15.75" thickTop="1" x14ac:dyDescent="0.25">
      <c r="D156" s="11"/>
      <c r="E156" s="12"/>
      <c r="F156" s="25"/>
      <c r="G156" s="13"/>
    </row>
    <row r="157" spans="1:8" x14ac:dyDescent="0.25">
      <c r="A157" t="s">
        <v>17</v>
      </c>
      <c r="D157" s="6" t="s">
        <v>42</v>
      </c>
      <c r="E157" s="15">
        <v>45566</v>
      </c>
      <c r="F157" s="14" t="s">
        <v>19</v>
      </c>
      <c r="G157" s="15">
        <v>45596</v>
      </c>
    </row>
    <row r="158" spans="1:8" ht="9" customHeight="1" x14ac:dyDescent="0.25"/>
    <row r="159" spans="1:8" x14ac:dyDescent="0.25">
      <c r="A159" s="14" t="s">
        <v>41</v>
      </c>
      <c r="B159" s="14" t="s">
        <v>18</v>
      </c>
      <c r="C159" t="s">
        <v>20</v>
      </c>
      <c r="D159" t="s">
        <v>15</v>
      </c>
      <c r="E159" t="s">
        <v>16</v>
      </c>
      <c r="F159" s="21" t="s">
        <v>82</v>
      </c>
      <c r="G159" t="s">
        <v>21</v>
      </c>
    </row>
    <row r="160" spans="1:8" x14ac:dyDescent="0.25">
      <c r="A160" s="1">
        <f>E157</f>
        <v>45566</v>
      </c>
      <c r="B160" s="1">
        <f>G157</f>
        <v>45596</v>
      </c>
      <c r="C160" s="21" t="s">
        <v>77</v>
      </c>
      <c r="D160" s="23">
        <f>'Rahmen Gesamt'!$E$35</f>
        <v>50.93</v>
      </c>
      <c r="E160">
        <f>B160-A160+1</f>
        <v>31</v>
      </c>
      <c r="F160" s="29" t="s">
        <v>80</v>
      </c>
      <c r="G160" s="2">
        <f>D160*E160</f>
        <v>1578.83</v>
      </c>
      <c r="H160" s="21"/>
    </row>
    <row r="161" spans="1:8" x14ac:dyDescent="0.25">
      <c r="A161" s="1">
        <f>E157</f>
        <v>45566</v>
      </c>
      <c r="B161" s="1">
        <f>G157</f>
        <v>45596</v>
      </c>
      <c r="C161" s="21" t="s">
        <v>76</v>
      </c>
      <c r="D161" s="23">
        <f>ROUND('Rahmen Gesamt'!$E$44*'Rahmen Gesamt'!$D$59,2)</f>
        <v>74.040000000000006</v>
      </c>
      <c r="E161">
        <f t="shared" ref="E161:E168" si="25">B161-A161+1</f>
        <v>31</v>
      </c>
      <c r="F161" s="29" t="s">
        <v>80</v>
      </c>
      <c r="G161" s="2">
        <f>D161*E161</f>
        <v>2295.2400000000002</v>
      </c>
    </row>
    <row r="162" spans="1:8" s="21" customFormat="1" x14ac:dyDescent="0.25">
      <c r="A162" s="22">
        <v>45566</v>
      </c>
      <c r="B162" s="22">
        <v>45596</v>
      </c>
      <c r="C162" s="4" t="s">
        <v>123</v>
      </c>
      <c r="D162" s="23">
        <f>'Rahmen Gesamt'!C41</f>
        <v>40</v>
      </c>
      <c r="E162" s="21">
        <v>3</v>
      </c>
      <c r="F162" s="56" t="s">
        <v>81</v>
      </c>
      <c r="G162" s="23">
        <f t="shared" ref="G162" si="26">D162*E162*-1</f>
        <v>-120</v>
      </c>
    </row>
    <row r="163" spans="1:8" s="21" customFormat="1" x14ac:dyDescent="0.25">
      <c r="A163" s="22">
        <v>45566</v>
      </c>
      <c r="B163" s="22">
        <v>45596</v>
      </c>
      <c r="C163" s="57" t="s">
        <v>124</v>
      </c>
      <c r="D163" s="23">
        <f>ROUND(D162*13.42%,2)</f>
        <v>5.37</v>
      </c>
      <c r="E163" s="21">
        <v>1</v>
      </c>
      <c r="F163" s="56" t="s">
        <v>81</v>
      </c>
      <c r="G163" s="23">
        <f t="shared" ref="G163" si="27">D163*E163*-1</f>
        <v>-5.37</v>
      </c>
    </row>
    <row r="164" spans="1:8" x14ac:dyDescent="0.25">
      <c r="A164" s="1">
        <f>E157</f>
        <v>45566</v>
      </c>
      <c r="B164" s="1">
        <f>G157</f>
        <v>45596</v>
      </c>
      <c r="C164" s="4" t="s">
        <v>125</v>
      </c>
      <c r="D164" s="2">
        <f>'Rahmen Gesamt'!E41</f>
        <v>43.2</v>
      </c>
      <c r="E164">
        <v>7</v>
      </c>
      <c r="F164" s="56" t="s">
        <v>81</v>
      </c>
      <c r="G164" s="2">
        <f>D164*E164*-1</f>
        <v>-302.40000000000003</v>
      </c>
      <c r="H164" s="21" t="s">
        <v>127</v>
      </c>
    </row>
    <row r="165" spans="1:8" x14ac:dyDescent="0.25">
      <c r="A165" s="1">
        <f>E157</f>
        <v>45566</v>
      </c>
      <c r="B165" s="1">
        <f>G157</f>
        <v>45596</v>
      </c>
      <c r="C165" s="57" t="s">
        <v>126</v>
      </c>
      <c r="D165" s="2">
        <f>ROUND(D164*13.42%,2)</f>
        <v>5.8</v>
      </c>
      <c r="E165">
        <v>2</v>
      </c>
      <c r="F165" s="56" t="s">
        <v>81</v>
      </c>
      <c r="G165" s="2">
        <f t="shared" ref="G165" si="28">D165*E165*-1</f>
        <v>-11.6</v>
      </c>
      <c r="H165" s="23">
        <f>SUM(G162:G165)</f>
        <v>-439.37000000000006</v>
      </c>
    </row>
    <row r="166" spans="1:8" x14ac:dyDescent="0.25">
      <c r="A166" s="1">
        <f>E157</f>
        <v>45566</v>
      </c>
      <c r="B166" s="1">
        <f>G157</f>
        <v>45596</v>
      </c>
      <c r="C166" t="s">
        <v>64</v>
      </c>
      <c r="D166" s="2">
        <f>ROUND('Rahmen Gesamt'!$D$58*'Rahmen Gesamt'!$E$39,2)</f>
        <v>4.12</v>
      </c>
      <c r="E166">
        <f t="shared" si="25"/>
        <v>31</v>
      </c>
      <c r="F166" s="29" t="s">
        <v>80</v>
      </c>
      <c r="G166" s="2">
        <f>D166*E166</f>
        <v>127.72</v>
      </c>
    </row>
    <row r="167" spans="1:8" x14ac:dyDescent="0.25">
      <c r="A167" s="1">
        <f>E157</f>
        <v>45566</v>
      </c>
      <c r="B167" s="1">
        <f>G157</f>
        <v>45596</v>
      </c>
      <c r="C167" t="s">
        <v>65</v>
      </c>
      <c r="D167" s="2">
        <f>ROUND('Rahmen Gesamt'!$D$60*'Rahmen Gesamt'!$E$45,2)</f>
        <v>6.28</v>
      </c>
      <c r="E167">
        <f t="shared" si="25"/>
        <v>31</v>
      </c>
      <c r="F167" s="29" t="s">
        <v>80</v>
      </c>
      <c r="G167" s="2">
        <f>D167*E167</f>
        <v>194.68</v>
      </c>
    </row>
    <row r="168" spans="1:8" s="21" customFormat="1" x14ac:dyDescent="0.25">
      <c r="A168" s="22">
        <f>E157</f>
        <v>45566</v>
      </c>
      <c r="B168" s="22">
        <f>G157</f>
        <v>45596</v>
      </c>
      <c r="C168" s="21" t="s">
        <v>75</v>
      </c>
      <c r="D168" s="23">
        <f>'Rahmen Gesamt'!$E$52</f>
        <v>9.61</v>
      </c>
      <c r="E168" s="21">
        <f t="shared" si="25"/>
        <v>31</v>
      </c>
      <c r="F168" s="29" t="s">
        <v>80</v>
      </c>
      <c r="G168" s="23">
        <f>D168*E168</f>
        <v>297.90999999999997</v>
      </c>
    </row>
    <row r="169" spans="1:8" ht="15.75" thickBot="1" x14ac:dyDescent="0.3">
      <c r="D169" s="7"/>
      <c r="E169" s="8" t="s">
        <v>22</v>
      </c>
      <c r="F169" s="8"/>
      <c r="G169" s="9">
        <f>SUM(G160:G168)</f>
        <v>4055.0099999999998</v>
      </c>
    </row>
    <row r="170" spans="1:8" ht="15.75" thickTop="1" x14ac:dyDescent="0.25"/>
    <row r="171" spans="1:8" s="21" customFormat="1" x14ac:dyDescent="0.25"/>
    <row r="172" spans="1:8" s="21" customFormat="1" x14ac:dyDescent="0.25"/>
    <row r="173" spans="1:8" x14ac:dyDescent="0.25">
      <c r="A173" t="s">
        <v>17</v>
      </c>
      <c r="D173" s="6" t="s">
        <v>42</v>
      </c>
      <c r="E173" s="15">
        <v>45597</v>
      </c>
      <c r="F173" s="14" t="s">
        <v>19</v>
      </c>
      <c r="G173" s="15">
        <v>45626</v>
      </c>
    </row>
    <row r="174" spans="1:8" ht="9" customHeight="1" x14ac:dyDescent="0.25"/>
    <row r="175" spans="1:8" x14ac:dyDescent="0.25">
      <c r="A175" s="14" t="s">
        <v>41</v>
      </c>
      <c r="B175" s="14" t="s">
        <v>18</v>
      </c>
      <c r="C175" t="s">
        <v>20</v>
      </c>
      <c r="D175" t="s">
        <v>15</v>
      </c>
      <c r="E175" t="s">
        <v>16</v>
      </c>
      <c r="F175" s="21" t="s">
        <v>82</v>
      </c>
      <c r="G175" t="s">
        <v>21</v>
      </c>
    </row>
    <row r="176" spans="1:8" x14ac:dyDescent="0.25">
      <c r="A176" s="1">
        <f>E173</f>
        <v>45597</v>
      </c>
      <c r="B176" s="1">
        <f>G173</f>
        <v>45626</v>
      </c>
      <c r="C176" s="21" t="s">
        <v>77</v>
      </c>
      <c r="D176" s="23">
        <f>'Rahmen Gesamt'!$E$35</f>
        <v>50.93</v>
      </c>
      <c r="E176">
        <f>B176-A176+1</f>
        <v>30</v>
      </c>
      <c r="F176" s="29" t="s">
        <v>80</v>
      </c>
      <c r="G176" s="2">
        <f>D176*E176</f>
        <v>1527.9</v>
      </c>
    </row>
    <row r="177" spans="1:7" x14ac:dyDescent="0.25">
      <c r="A177" s="1">
        <f>E173</f>
        <v>45597</v>
      </c>
      <c r="B177" s="1">
        <f>G173</f>
        <v>45626</v>
      </c>
      <c r="C177" s="21" t="s">
        <v>76</v>
      </c>
      <c r="D177" s="23">
        <f>ROUND('Rahmen Gesamt'!$E$44*'Rahmen Gesamt'!$D$59,2)</f>
        <v>74.040000000000006</v>
      </c>
      <c r="E177">
        <f t="shared" ref="E177:E180" si="29">B177-A177+1</f>
        <v>30</v>
      </c>
      <c r="F177" s="29" t="s">
        <v>80</v>
      </c>
      <c r="G177" s="2">
        <f>D177*E177</f>
        <v>2221.2000000000003</v>
      </c>
    </row>
    <row r="178" spans="1:7" x14ac:dyDescent="0.25">
      <c r="A178" s="1">
        <f>E173</f>
        <v>45597</v>
      </c>
      <c r="B178" s="1">
        <f>G173</f>
        <v>45626</v>
      </c>
      <c r="C178" t="s">
        <v>64</v>
      </c>
      <c r="D178" s="2">
        <f>ROUND('Rahmen Gesamt'!$D$58*'Rahmen Gesamt'!$E$39,2)</f>
        <v>4.12</v>
      </c>
      <c r="E178">
        <f t="shared" si="29"/>
        <v>30</v>
      </c>
      <c r="F178" s="29" t="s">
        <v>80</v>
      </c>
      <c r="G178" s="2">
        <f>D178*E178</f>
        <v>123.60000000000001</v>
      </c>
    </row>
    <row r="179" spans="1:7" x14ac:dyDescent="0.25">
      <c r="A179" s="1">
        <f>E173</f>
        <v>45597</v>
      </c>
      <c r="B179" s="1">
        <f>G173</f>
        <v>45626</v>
      </c>
      <c r="C179" t="s">
        <v>65</v>
      </c>
      <c r="D179" s="2">
        <f>ROUND('Rahmen Gesamt'!$D$60*'Rahmen Gesamt'!$E$45,2)</f>
        <v>6.28</v>
      </c>
      <c r="E179">
        <f t="shared" si="29"/>
        <v>30</v>
      </c>
      <c r="F179" s="29" t="s">
        <v>80</v>
      </c>
      <c r="G179" s="2">
        <f>D179*E179</f>
        <v>188.4</v>
      </c>
    </row>
    <row r="180" spans="1:7" s="21" customFormat="1" x14ac:dyDescent="0.25">
      <c r="A180" s="22">
        <f>E173</f>
        <v>45597</v>
      </c>
      <c r="B180" s="22">
        <f>G173</f>
        <v>45626</v>
      </c>
      <c r="C180" s="21" t="s">
        <v>75</v>
      </c>
      <c r="D180" s="23">
        <f>'Rahmen Gesamt'!$E$52</f>
        <v>9.61</v>
      </c>
      <c r="E180" s="21">
        <f t="shared" si="29"/>
        <v>30</v>
      </c>
      <c r="F180" s="29" t="s">
        <v>80</v>
      </c>
      <c r="G180" s="23">
        <f>D180*E180</f>
        <v>288.29999999999995</v>
      </c>
    </row>
    <row r="181" spans="1:7" ht="15.75" thickBot="1" x14ac:dyDescent="0.3">
      <c r="D181" s="7"/>
      <c r="E181" s="8" t="s">
        <v>22</v>
      </c>
      <c r="F181" s="8"/>
      <c r="G181" s="9">
        <f>SUM(G176:G180)</f>
        <v>4349.4000000000005</v>
      </c>
    </row>
    <row r="182" spans="1:7" s="21" customFormat="1" ht="15.75" thickTop="1" x14ac:dyDescent="0.25"/>
    <row r="183" spans="1:7" x14ac:dyDescent="0.25">
      <c r="A183" t="s">
        <v>17</v>
      </c>
      <c r="D183" s="6" t="s">
        <v>42</v>
      </c>
      <c r="E183" s="15">
        <v>45627</v>
      </c>
      <c r="F183" s="14" t="s">
        <v>19</v>
      </c>
      <c r="G183" s="15">
        <v>45657</v>
      </c>
    </row>
    <row r="184" spans="1:7" ht="9" customHeight="1" x14ac:dyDescent="0.25"/>
    <row r="185" spans="1:7" x14ac:dyDescent="0.25">
      <c r="A185" s="14" t="s">
        <v>41</v>
      </c>
      <c r="B185" s="14" t="s">
        <v>18</v>
      </c>
      <c r="C185" t="s">
        <v>20</v>
      </c>
      <c r="D185" t="s">
        <v>15</v>
      </c>
      <c r="E185" t="s">
        <v>16</v>
      </c>
      <c r="F185" s="21" t="s">
        <v>82</v>
      </c>
      <c r="G185" t="s">
        <v>21</v>
      </c>
    </row>
    <row r="186" spans="1:7" x14ac:dyDescent="0.25">
      <c r="A186" s="1">
        <f>E183</f>
        <v>45627</v>
      </c>
      <c r="B186" s="1">
        <f>G183</f>
        <v>45657</v>
      </c>
      <c r="C186" s="21" t="s">
        <v>77</v>
      </c>
      <c r="D186" s="23">
        <f>'Rahmen Gesamt'!$E$35</f>
        <v>50.93</v>
      </c>
      <c r="E186">
        <f>B186-A186+1</f>
        <v>31</v>
      </c>
      <c r="F186" s="29" t="s">
        <v>80</v>
      </c>
      <c r="G186" s="2">
        <f>D186*E186</f>
        <v>1578.83</v>
      </c>
    </row>
    <row r="187" spans="1:7" x14ac:dyDescent="0.25">
      <c r="A187" s="1">
        <f>E183</f>
        <v>45627</v>
      </c>
      <c r="B187" s="1">
        <f>G183</f>
        <v>45657</v>
      </c>
      <c r="C187" s="21" t="s">
        <v>76</v>
      </c>
      <c r="D187" s="23">
        <f>ROUND('Rahmen Gesamt'!$E$44*'Rahmen Gesamt'!$D$59,2)</f>
        <v>74.040000000000006</v>
      </c>
      <c r="E187">
        <f t="shared" ref="E187:E190" si="30">B187-A187+1</f>
        <v>31</v>
      </c>
      <c r="F187" s="29" t="s">
        <v>80</v>
      </c>
      <c r="G187" s="2">
        <f>D187*E187</f>
        <v>2295.2400000000002</v>
      </c>
    </row>
    <row r="188" spans="1:7" x14ac:dyDescent="0.25">
      <c r="A188" s="1">
        <f>E183</f>
        <v>45627</v>
      </c>
      <c r="B188" s="1">
        <f>G183</f>
        <v>45657</v>
      </c>
      <c r="C188" t="s">
        <v>64</v>
      </c>
      <c r="D188" s="2">
        <f>ROUND('Rahmen Gesamt'!$D$58*'Rahmen Gesamt'!$E$39,2)</f>
        <v>4.12</v>
      </c>
      <c r="E188">
        <f t="shared" si="30"/>
        <v>31</v>
      </c>
      <c r="F188" s="29" t="s">
        <v>80</v>
      </c>
      <c r="G188" s="2">
        <f>D188*E188</f>
        <v>127.72</v>
      </c>
    </row>
    <row r="189" spans="1:7" x14ac:dyDescent="0.25">
      <c r="A189" s="1">
        <f>E183</f>
        <v>45627</v>
      </c>
      <c r="B189" s="1">
        <f>G183</f>
        <v>45657</v>
      </c>
      <c r="C189" t="s">
        <v>65</v>
      </c>
      <c r="D189" s="2">
        <f>ROUND('Rahmen Gesamt'!$D$60*'Rahmen Gesamt'!$E$45,2)</f>
        <v>6.28</v>
      </c>
      <c r="E189">
        <f t="shared" si="30"/>
        <v>31</v>
      </c>
      <c r="F189" s="29" t="s">
        <v>80</v>
      </c>
      <c r="G189" s="2">
        <f>D189*E189</f>
        <v>194.68</v>
      </c>
    </row>
    <row r="190" spans="1:7" s="21" customFormat="1" x14ac:dyDescent="0.25">
      <c r="A190" s="22">
        <f>E183</f>
        <v>45627</v>
      </c>
      <c r="B190" s="22">
        <f>G183</f>
        <v>45657</v>
      </c>
      <c r="C190" s="21" t="s">
        <v>75</v>
      </c>
      <c r="D190" s="23">
        <f>'Rahmen Gesamt'!$E$52</f>
        <v>9.61</v>
      </c>
      <c r="E190" s="21">
        <f t="shared" si="30"/>
        <v>31</v>
      </c>
      <c r="F190" s="29" t="s">
        <v>80</v>
      </c>
      <c r="G190" s="23">
        <f>D190*E190</f>
        <v>297.90999999999997</v>
      </c>
    </row>
    <row r="191" spans="1:7" ht="15.75" thickBot="1" x14ac:dyDescent="0.3">
      <c r="D191" s="7"/>
      <c r="E191" s="8" t="s">
        <v>22</v>
      </c>
      <c r="F191" s="8"/>
      <c r="G191" s="24">
        <f>SUM(G186:G190)</f>
        <v>4494.38</v>
      </c>
    </row>
    <row r="192" spans="1:7" ht="15.75" thickTop="1" x14ac:dyDescent="0.25"/>
    <row r="193" spans="1:7" x14ac:dyDescent="0.25">
      <c r="A193" t="s">
        <v>17</v>
      </c>
      <c r="D193" s="6" t="s">
        <v>42</v>
      </c>
      <c r="E193" s="15">
        <v>45658</v>
      </c>
      <c r="F193" s="14" t="s">
        <v>19</v>
      </c>
      <c r="G193" s="15">
        <v>45688</v>
      </c>
    </row>
    <row r="194" spans="1:7" ht="9" customHeight="1" x14ac:dyDescent="0.25"/>
    <row r="195" spans="1:7" x14ac:dyDescent="0.25">
      <c r="A195" s="14" t="s">
        <v>41</v>
      </c>
      <c r="B195" s="14" t="s">
        <v>18</v>
      </c>
      <c r="C195" t="s">
        <v>20</v>
      </c>
      <c r="D195" t="s">
        <v>15</v>
      </c>
      <c r="E195" t="s">
        <v>16</v>
      </c>
      <c r="F195" s="21" t="s">
        <v>82</v>
      </c>
      <c r="G195" t="s">
        <v>21</v>
      </c>
    </row>
    <row r="196" spans="1:7" x14ac:dyDescent="0.25">
      <c r="A196" s="1">
        <f>E193</f>
        <v>45658</v>
      </c>
      <c r="B196" s="1">
        <f>G193</f>
        <v>45688</v>
      </c>
      <c r="C196" s="21" t="s">
        <v>77</v>
      </c>
      <c r="D196" s="23">
        <f>'Rahmen Gesamt'!$F$35</f>
        <v>52.42</v>
      </c>
      <c r="E196">
        <f>B196-A196+1</f>
        <v>31</v>
      </c>
      <c r="F196" s="29" t="s">
        <v>80</v>
      </c>
      <c r="G196" s="2">
        <f>D196*E196</f>
        <v>1625.02</v>
      </c>
    </row>
    <row r="197" spans="1:7" x14ac:dyDescent="0.25">
      <c r="A197" s="1">
        <f>E193</f>
        <v>45658</v>
      </c>
      <c r="B197" s="1">
        <f>G193</f>
        <v>45688</v>
      </c>
      <c r="C197" s="21" t="s">
        <v>76</v>
      </c>
      <c r="D197" s="23">
        <f>ROUND('Rahmen Gesamt'!$F$44*'Rahmen Gesamt'!$D$59,2)</f>
        <v>76.319999999999993</v>
      </c>
      <c r="E197">
        <f t="shared" ref="E197:E200" si="31">B197-A197+1</f>
        <v>31</v>
      </c>
      <c r="F197" s="29" t="s">
        <v>80</v>
      </c>
      <c r="G197" s="2">
        <f>D197*E197</f>
        <v>2365.9199999999996</v>
      </c>
    </row>
    <row r="198" spans="1:7" x14ac:dyDescent="0.25">
      <c r="A198" s="1">
        <f>E193</f>
        <v>45658</v>
      </c>
      <c r="B198" s="1">
        <f>G193</f>
        <v>45688</v>
      </c>
      <c r="C198" t="s">
        <v>64</v>
      </c>
      <c r="D198" s="2">
        <f>ROUND('Rahmen Gesamt'!$D$58*'Rahmen Gesamt'!$F$39,2)</f>
        <v>4.24</v>
      </c>
      <c r="E198">
        <f t="shared" si="31"/>
        <v>31</v>
      </c>
      <c r="F198" s="29" t="s">
        <v>80</v>
      </c>
      <c r="G198" s="2">
        <f>D198*E198</f>
        <v>131.44</v>
      </c>
    </row>
    <row r="199" spans="1:7" x14ac:dyDescent="0.25">
      <c r="A199" s="1">
        <f>E193</f>
        <v>45658</v>
      </c>
      <c r="B199" s="1">
        <f>G193</f>
        <v>45688</v>
      </c>
      <c r="C199" t="s">
        <v>65</v>
      </c>
      <c r="D199" s="2">
        <f>ROUND('Rahmen Gesamt'!$D$60*'Rahmen Gesamt'!$F$45,2)</f>
        <v>6.46</v>
      </c>
      <c r="E199">
        <f t="shared" si="31"/>
        <v>31</v>
      </c>
      <c r="F199" s="29" t="s">
        <v>80</v>
      </c>
      <c r="G199" s="2">
        <f>D199*E199</f>
        <v>200.26</v>
      </c>
    </row>
    <row r="200" spans="1:7" s="21" customFormat="1" x14ac:dyDescent="0.25">
      <c r="A200" s="22">
        <f>E193</f>
        <v>45658</v>
      </c>
      <c r="B200" s="22">
        <f>G193</f>
        <v>45688</v>
      </c>
      <c r="C200" s="21" t="s">
        <v>75</v>
      </c>
      <c r="D200" s="23">
        <f>'Rahmen Gesamt'!$F$52</f>
        <v>9.9</v>
      </c>
      <c r="E200" s="21">
        <f t="shared" si="31"/>
        <v>31</v>
      </c>
      <c r="F200" s="29" t="s">
        <v>80</v>
      </c>
      <c r="G200" s="23">
        <f>D200*E200</f>
        <v>306.90000000000003</v>
      </c>
    </row>
    <row r="201" spans="1:7" ht="15.75" thickBot="1" x14ac:dyDescent="0.3">
      <c r="D201" s="7"/>
      <c r="E201" s="8" t="s">
        <v>22</v>
      </c>
      <c r="F201" s="8"/>
      <c r="G201" s="24">
        <f>SUM(G196:G200)</f>
        <v>4629.5399999999991</v>
      </c>
    </row>
    <row r="202" spans="1:7" ht="15.75" thickTop="1" x14ac:dyDescent="0.25"/>
    <row r="203" spans="1:7" s="21" customFormat="1" x14ac:dyDescent="0.25"/>
    <row r="204" spans="1:7" s="21" customFormat="1" x14ac:dyDescent="0.25"/>
    <row r="205" spans="1:7" s="21" customFormat="1" x14ac:dyDescent="0.25"/>
    <row r="206" spans="1:7" s="21" customFormat="1" x14ac:dyDescent="0.25"/>
    <row r="207" spans="1:7" x14ac:dyDescent="0.25">
      <c r="A207" t="s">
        <v>17</v>
      </c>
      <c r="D207" s="6" t="s">
        <v>42</v>
      </c>
      <c r="E207" s="15">
        <v>45689</v>
      </c>
      <c r="F207" s="14" t="s">
        <v>19</v>
      </c>
      <c r="G207" s="15">
        <v>45716</v>
      </c>
    </row>
    <row r="208" spans="1:7" ht="9" customHeight="1" x14ac:dyDescent="0.25"/>
    <row r="209" spans="1:7" x14ac:dyDescent="0.25">
      <c r="A209" s="14" t="s">
        <v>41</v>
      </c>
      <c r="B209" s="14" t="s">
        <v>18</v>
      </c>
      <c r="C209" t="s">
        <v>20</v>
      </c>
      <c r="D209" t="s">
        <v>15</v>
      </c>
      <c r="E209" t="s">
        <v>16</v>
      </c>
      <c r="F209" s="21" t="s">
        <v>82</v>
      </c>
      <c r="G209" t="s">
        <v>21</v>
      </c>
    </row>
    <row r="210" spans="1:7" x14ac:dyDescent="0.25">
      <c r="A210" s="1">
        <f>E207</f>
        <v>45689</v>
      </c>
      <c r="B210" s="1">
        <f>G207</f>
        <v>45716</v>
      </c>
      <c r="C210" s="21" t="s">
        <v>77</v>
      </c>
      <c r="D210" s="23">
        <f>'Rahmen Gesamt'!$F$35</f>
        <v>52.42</v>
      </c>
      <c r="E210">
        <f>B210-A210+1</f>
        <v>28</v>
      </c>
      <c r="F210" s="29" t="s">
        <v>80</v>
      </c>
      <c r="G210" s="2">
        <f>D210*E210</f>
        <v>1467.76</v>
      </c>
    </row>
    <row r="211" spans="1:7" x14ac:dyDescent="0.25">
      <c r="A211" s="1">
        <f>E207</f>
        <v>45689</v>
      </c>
      <c r="B211" s="1">
        <f>G207</f>
        <v>45716</v>
      </c>
      <c r="C211" s="21" t="s">
        <v>76</v>
      </c>
      <c r="D211" s="23">
        <f>ROUND('Rahmen Gesamt'!$F$44*'Rahmen Gesamt'!$D$59,2)</f>
        <v>76.319999999999993</v>
      </c>
      <c r="E211">
        <f t="shared" ref="E211:E214" si="32">B211-A211+1</f>
        <v>28</v>
      </c>
      <c r="F211" s="29" t="s">
        <v>80</v>
      </c>
      <c r="G211" s="2">
        <f>D211*E211</f>
        <v>2136.96</v>
      </c>
    </row>
    <row r="212" spans="1:7" x14ac:dyDescent="0.25">
      <c r="A212" s="1">
        <f>E207</f>
        <v>45689</v>
      </c>
      <c r="B212" s="1">
        <f>G207</f>
        <v>45716</v>
      </c>
      <c r="C212" t="s">
        <v>64</v>
      </c>
      <c r="D212" s="2">
        <f>ROUND('Rahmen Gesamt'!$D$58*'Rahmen Gesamt'!$F$39,2)</f>
        <v>4.24</v>
      </c>
      <c r="E212">
        <f t="shared" si="32"/>
        <v>28</v>
      </c>
      <c r="F212" s="29" t="s">
        <v>80</v>
      </c>
      <c r="G212" s="2">
        <f>D212*E212</f>
        <v>118.72</v>
      </c>
    </row>
    <row r="213" spans="1:7" x14ac:dyDescent="0.25">
      <c r="A213" s="1">
        <f>E207</f>
        <v>45689</v>
      </c>
      <c r="B213" s="1">
        <f>G207</f>
        <v>45716</v>
      </c>
      <c r="C213" t="s">
        <v>65</v>
      </c>
      <c r="D213" s="2">
        <f>ROUND('Rahmen Gesamt'!$D$60*'Rahmen Gesamt'!$F$45,2)</f>
        <v>6.46</v>
      </c>
      <c r="E213">
        <f t="shared" si="32"/>
        <v>28</v>
      </c>
      <c r="F213" s="29" t="s">
        <v>80</v>
      </c>
      <c r="G213" s="2">
        <f>D213*E213</f>
        <v>180.88</v>
      </c>
    </row>
    <row r="214" spans="1:7" s="21" customFormat="1" x14ac:dyDescent="0.25">
      <c r="A214" s="22">
        <f>E207</f>
        <v>45689</v>
      </c>
      <c r="B214" s="22">
        <f>G207</f>
        <v>45716</v>
      </c>
      <c r="C214" s="21" t="s">
        <v>75</v>
      </c>
      <c r="D214" s="23">
        <f>'Rahmen Gesamt'!$F$52</f>
        <v>9.9</v>
      </c>
      <c r="E214" s="21">
        <f t="shared" si="32"/>
        <v>28</v>
      </c>
      <c r="F214" s="29" t="s">
        <v>80</v>
      </c>
      <c r="G214" s="23">
        <f>D214*E214</f>
        <v>277.2</v>
      </c>
    </row>
    <row r="215" spans="1:7" ht="15.75" thickBot="1" x14ac:dyDescent="0.3">
      <c r="D215" s="7"/>
      <c r="E215" s="8" t="s">
        <v>22</v>
      </c>
      <c r="F215" s="8"/>
      <c r="G215" s="24">
        <f>SUM(G210:G214)</f>
        <v>4181.5200000000004</v>
      </c>
    </row>
    <row r="216" spans="1:7" ht="15.75" thickTop="1" x14ac:dyDescent="0.25">
      <c r="D216" s="11"/>
      <c r="E216" s="12"/>
      <c r="F216" s="25"/>
      <c r="G216" s="13"/>
    </row>
    <row r="217" spans="1:7" x14ac:dyDescent="0.25">
      <c r="A217" s="4" t="s">
        <v>66</v>
      </c>
      <c r="D217" s="11"/>
      <c r="E217" s="12"/>
      <c r="F217" s="25"/>
      <c r="G217" s="13"/>
    </row>
    <row r="218" spans="1:7" x14ac:dyDescent="0.25">
      <c r="D218" s="11"/>
      <c r="E218" s="12"/>
      <c r="F218" s="25"/>
      <c r="G218" s="13"/>
    </row>
    <row r="219" spans="1:7" x14ac:dyDescent="0.25">
      <c r="A219" t="s">
        <v>17</v>
      </c>
      <c r="D219" s="6" t="s">
        <v>42</v>
      </c>
      <c r="E219" s="15">
        <v>45717</v>
      </c>
      <c r="F219" s="14" t="s">
        <v>19</v>
      </c>
      <c r="G219" s="15">
        <v>45731</v>
      </c>
    </row>
    <row r="220" spans="1:7" ht="9" customHeight="1" x14ac:dyDescent="0.25"/>
    <row r="221" spans="1:7" x14ac:dyDescent="0.25">
      <c r="A221" s="14" t="s">
        <v>41</v>
      </c>
      <c r="B221" s="14" t="s">
        <v>18</v>
      </c>
      <c r="C221" t="s">
        <v>20</v>
      </c>
      <c r="D221" t="s">
        <v>15</v>
      </c>
      <c r="E221" t="s">
        <v>16</v>
      </c>
      <c r="F221" s="21" t="s">
        <v>82</v>
      </c>
      <c r="G221" t="s">
        <v>21</v>
      </c>
    </row>
    <row r="222" spans="1:7" x14ac:dyDescent="0.25">
      <c r="A222" s="1">
        <f>E219</f>
        <v>45717</v>
      </c>
      <c r="B222" s="1">
        <f>G219</f>
        <v>45731</v>
      </c>
      <c r="C222" s="21" t="s">
        <v>77</v>
      </c>
      <c r="D222" s="23">
        <f>'Rahmen Gesamt'!$F$35</f>
        <v>52.42</v>
      </c>
      <c r="E222">
        <f>B222-A222+1</f>
        <v>15</v>
      </c>
      <c r="F222" s="29" t="s">
        <v>80</v>
      </c>
      <c r="G222" s="2">
        <f>D222*E222</f>
        <v>786.30000000000007</v>
      </c>
    </row>
    <row r="223" spans="1:7" x14ac:dyDescent="0.25">
      <c r="A223" s="1">
        <f>E219</f>
        <v>45717</v>
      </c>
      <c r="B223" s="1">
        <f>G219</f>
        <v>45731</v>
      </c>
      <c r="C223" s="21" t="s">
        <v>76</v>
      </c>
      <c r="D223" s="23">
        <f>ROUND('Rahmen Gesamt'!$F$44*'Rahmen Gesamt'!$D$59,2)</f>
        <v>76.319999999999993</v>
      </c>
      <c r="E223">
        <f t="shared" ref="E223:E230" si="33">B223-A223+1</f>
        <v>15</v>
      </c>
      <c r="F223" s="29" t="s">
        <v>80</v>
      </c>
      <c r="G223" s="2">
        <f>D223*E223</f>
        <v>1144.8</v>
      </c>
    </row>
    <row r="224" spans="1:7" s="21" customFormat="1" x14ac:dyDescent="0.25">
      <c r="A224" s="22">
        <v>45717</v>
      </c>
      <c r="B224" s="22">
        <v>45731</v>
      </c>
      <c r="C224" s="4" t="s">
        <v>123</v>
      </c>
      <c r="D224" s="23">
        <f>'Rahmen Gesamt'!E41</f>
        <v>43.2</v>
      </c>
      <c r="E224" s="21">
        <v>10</v>
      </c>
      <c r="F224" s="56" t="s">
        <v>81</v>
      </c>
      <c r="G224" s="23">
        <f>D224*E224*-1</f>
        <v>-432</v>
      </c>
    </row>
    <row r="225" spans="1:8" s="21" customFormat="1" x14ac:dyDescent="0.25">
      <c r="A225" s="22">
        <v>45717</v>
      </c>
      <c r="B225" s="22">
        <v>45731</v>
      </c>
      <c r="C225" s="57" t="s">
        <v>124</v>
      </c>
      <c r="D225" s="23">
        <f>ROUND(D224*13.42%,2)</f>
        <v>5.8</v>
      </c>
      <c r="E225" s="21">
        <v>4</v>
      </c>
      <c r="F225" s="56" t="s">
        <v>81</v>
      </c>
      <c r="G225" s="23">
        <f>D225*E225*-1</f>
        <v>-23.2</v>
      </c>
    </row>
    <row r="226" spans="1:8" x14ac:dyDescent="0.25">
      <c r="A226" s="1">
        <f>E219</f>
        <v>45717</v>
      </c>
      <c r="B226" s="1">
        <f>G219</f>
        <v>45731</v>
      </c>
      <c r="C226" s="4" t="s">
        <v>125</v>
      </c>
      <c r="D226" s="2">
        <f>'Rahmen Gesamt'!F41</f>
        <v>44.5</v>
      </c>
      <c r="E226">
        <v>30</v>
      </c>
      <c r="F226" s="56" t="s">
        <v>81</v>
      </c>
      <c r="G226" s="23">
        <f>D226*E226*-1</f>
        <v>-1335</v>
      </c>
      <c r="H226" s="21" t="s">
        <v>127</v>
      </c>
    </row>
    <row r="227" spans="1:8" x14ac:dyDescent="0.25">
      <c r="A227" s="1">
        <f>E219</f>
        <v>45717</v>
      </c>
      <c r="B227" s="1">
        <f>G219</f>
        <v>45731</v>
      </c>
      <c r="C227" s="57" t="s">
        <v>126</v>
      </c>
      <c r="D227" s="2">
        <f>ROUND(D226*13.42%,2)</f>
        <v>5.97</v>
      </c>
      <c r="E227">
        <v>18</v>
      </c>
      <c r="F227" s="56" t="s">
        <v>81</v>
      </c>
      <c r="G227" s="23">
        <f>D227*E227*-1</f>
        <v>-107.46</v>
      </c>
      <c r="H227" s="23">
        <f>SUM(G224:G227)</f>
        <v>-1897.66</v>
      </c>
    </row>
    <row r="228" spans="1:8" x14ac:dyDescent="0.25">
      <c r="A228" s="1">
        <f>E219</f>
        <v>45717</v>
      </c>
      <c r="B228" s="1">
        <f>G219</f>
        <v>45731</v>
      </c>
      <c r="C228" t="s">
        <v>64</v>
      </c>
      <c r="D228" s="2">
        <f>ROUND('Rahmen Gesamt'!$D$58*'Rahmen Gesamt'!$F$39,2)</f>
        <v>4.24</v>
      </c>
      <c r="E228">
        <f t="shared" si="33"/>
        <v>15</v>
      </c>
      <c r="F228" s="29" t="s">
        <v>80</v>
      </c>
      <c r="G228" s="2">
        <f>D228*E228</f>
        <v>63.6</v>
      </c>
    </row>
    <row r="229" spans="1:8" x14ac:dyDescent="0.25">
      <c r="A229" s="1">
        <f>E219</f>
        <v>45717</v>
      </c>
      <c r="B229" s="1">
        <f>G219</f>
        <v>45731</v>
      </c>
      <c r="C229" t="s">
        <v>65</v>
      </c>
      <c r="D229" s="2">
        <f>ROUND('Rahmen Gesamt'!$D$60*'Rahmen Gesamt'!$F$45,2)</f>
        <v>6.46</v>
      </c>
      <c r="E229">
        <f t="shared" si="33"/>
        <v>15</v>
      </c>
      <c r="F229" s="29" t="s">
        <v>80</v>
      </c>
      <c r="G229" s="2">
        <f>D229*E229</f>
        <v>96.9</v>
      </c>
    </row>
    <row r="230" spans="1:8" s="21" customFormat="1" x14ac:dyDescent="0.25">
      <c r="A230" s="22">
        <f>E219</f>
        <v>45717</v>
      </c>
      <c r="B230" s="22">
        <f>G219</f>
        <v>45731</v>
      </c>
      <c r="C230" s="21" t="s">
        <v>75</v>
      </c>
      <c r="D230" s="23">
        <f>'Rahmen Gesamt'!$F$52</f>
        <v>9.9</v>
      </c>
      <c r="E230" s="21">
        <f t="shared" si="33"/>
        <v>15</v>
      </c>
      <c r="F230" s="29" t="s">
        <v>80</v>
      </c>
      <c r="G230" s="23">
        <f>D230*E230</f>
        <v>148.5</v>
      </c>
    </row>
    <row r="231" spans="1:8" ht="15.75" thickBot="1" x14ac:dyDescent="0.3">
      <c r="D231" s="7"/>
      <c r="E231" s="8" t="s">
        <v>22</v>
      </c>
      <c r="F231" s="8"/>
      <c r="G231" s="9">
        <f>SUM(G222:G230)</f>
        <v>342.43999999999988</v>
      </c>
    </row>
    <row r="232" spans="1:8" ht="15.75" thickTop="1" x14ac:dyDescent="0.25"/>
    <row r="234" spans="1:8" x14ac:dyDescent="0.25">
      <c r="A234" s="16"/>
    </row>
  </sheetData>
  <sheetProtection password="DB81" sheet="1" objects="1" scenarios="1"/>
  <mergeCells count="4">
    <mergeCell ref="A1:G1"/>
    <mergeCell ref="A36:G36"/>
    <mergeCell ref="A37:G37"/>
    <mergeCell ref="A3:G3"/>
  </mergeCells>
  <pageMargins left="0.7" right="0.7" top="0.78740157499999996" bottom="0.78740157499999996" header="0.3" footer="0.3"/>
  <pageSetup paperSize="9"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71"/>
  <sheetViews>
    <sheetView zoomScale="130" zoomScaleNormal="130" workbookViewId="0">
      <selection activeCell="C55" sqref="C55"/>
    </sheetView>
  </sheetViews>
  <sheetFormatPr baseColWidth="10" defaultRowHeight="15" x14ac:dyDescent="0.25"/>
  <cols>
    <col min="1" max="1" width="51.5703125" bestFit="1" customWidth="1"/>
    <col min="3" max="3" width="18" bestFit="1" customWidth="1"/>
    <col min="4" max="4" width="25.28515625" customWidth="1"/>
    <col min="5" max="6" width="23.28515625" bestFit="1" customWidth="1"/>
  </cols>
  <sheetData>
    <row r="1" spans="1:6" x14ac:dyDescent="0.25">
      <c r="A1" t="s">
        <v>2</v>
      </c>
      <c r="C1" t="s">
        <v>3</v>
      </c>
    </row>
    <row r="2" spans="1:6" x14ac:dyDescent="0.25">
      <c r="A2" t="s">
        <v>0</v>
      </c>
      <c r="C2" t="s">
        <v>46</v>
      </c>
    </row>
    <row r="3" spans="1:6" x14ac:dyDescent="0.25">
      <c r="A3" t="s">
        <v>1</v>
      </c>
      <c r="C3" s="1">
        <v>33850</v>
      </c>
    </row>
    <row r="4" spans="1:6" x14ac:dyDescent="0.25">
      <c r="A4" t="s">
        <v>12</v>
      </c>
      <c r="C4" s="1">
        <v>45230</v>
      </c>
    </row>
    <row r="5" spans="1:6" x14ac:dyDescent="0.25">
      <c r="C5" s="1"/>
    </row>
    <row r="6" spans="1:6" x14ac:dyDescent="0.25">
      <c r="A6" t="s">
        <v>48</v>
      </c>
      <c r="E6" s="26" t="s">
        <v>88</v>
      </c>
    </row>
    <row r="7" spans="1:6" x14ac:dyDescent="0.25">
      <c r="E7" s="27" t="s">
        <v>89</v>
      </c>
    </row>
    <row r="8" spans="1:6" x14ac:dyDescent="0.25">
      <c r="A8" t="s">
        <v>49</v>
      </c>
      <c r="C8" s="1" t="s">
        <v>47</v>
      </c>
    </row>
    <row r="9" spans="1:6" x14ac:dyDescent="0.25">
      <c r="A9" t="s">
        <v>7</v>
      </c>
      <c r="C9" s="3">
        <v>253</v>
      </c>
      <c r="D9" t="s">
        <v>8</v>
      </c>
      <c r="E9" s="26" t="s">
        <v>83</v>
      </c>
    </row>
    <row r="10" spans="1:6" x14ac:dyDescent="0.25">
      <c r="C10" s="3"/>
      <c r="E10" s="26" t="s">
        <v>84</v>
      </c>
    </row>
    <row r="11" spans="1:6" x14ac:dyDescent="0.25">
      <c r="A11" t="s">
        <v>50</v>
      </c>
      <c r="C11" s="1" t="s">
        <v>51</v>
      </c>
      <c r="E11" s="26" t="s">
        <v>85</v>
      </c>
      <c r="F11" t="s">
        <v>86</v>
      </c>
    </row>
    <row r="12" spans="1:6" x14ac:dyDescent="0.25">
      <c r="A12" t="s">
        <v>7</v>
      </c>
      <c r="C12" s="3">
        <v>514</v>
      </c>
      <c r="D12" t="s">
        <v>9</v>
      </c>
    </row>
    <row r="13" spans="1:6" x14ac:dyDescent="0.25">
      <c r="C13" s="3"/>
      <c r="E13" s="26" t="s">
        <v>90</v>
      </c>
    </row>
    <row r="14" spans="1:6" x14ac:dyDescent="0.25">
      <c r="A14" t="s">
        <v>67</v>
      </c>
      <c r="C14" s="3" t="s">
        <v>68</v>
      </c>
    </row>
    <row r="15" spans="1:6" x14ac:dyDescent="0.25">
      <c r="A15" t="s">
        <v>7</v>
      </c>
      <c r="C15" s="3">
        <v>120</v>
      </c>
      <c r="D15" t="s">
        <v>8</v>
      </c>
    </row>
    <row r="16" spans="1:6" x14ac:dyDescent="0.25">
      <c r="A16" t="s">
        <v>7</v>
      </c>
      <c r="C16" s="3">
        <v>230</v>
      </c>
      <c r="D16" t="s">
        <v>9</v>
      </c>
    </row>
    <row r="17" spans="1:7" x14ac:dyDescent="0.25">
      <c r="C17" s="3"/>
      <c r="E17" s="26" t="s">
        <v>87</v>
      </c>
    </row>
    <row r="18" spans="1:7" x14ac:dyDescent="0.25">
      <c r="A18" s="4" t="s">
        <v>52</v>
      </c>
      <c r="B18" s="4"/>
      <c r="C18" s="4"/>
      <c r="D18" s="4"/>
    </row>
    <row r="19" spans="1:7" x14ac:dyDescent="0.25">
      <c r="A19" s="4" t="s">
        <v>10</v>
      </c>
      <c r="B19" s="4"/>
      <c r="C19" s="5">
        <f>C9+C15</f>
        <v>373</v>
      </c>
      <c r="D19" s="4" t="s">
        <v>8</v>
      </c>
    </row>
    <row r="20" spans="1:7" x14ac:dyDescent="0.25">
      <c r="A20" s="4" t="s">
        <v>11</v>
      </c>
      <c r="B20" s="4"/>
      <c r="C20" s="5">
        <f>C12+C16</f>
        <v>744</v>
      </c>
      <c r="D20" s="4" t="s">
        <v>9</v>
      </c>
    </row>
    <row r="21" spans="1:7" s="21" customFormat="1" x14ac:dyDescent="0.25">
      <c r="A21" s="4"/>
      <c r="B21" s="4"/>
      <c r="C21" s="5"/>
      <c r="D21" s="4"/>
    </row>
    <row r="22" spans="1:7" s="21" customFormat="1" x14ac:dyDescent="0.25">
      <c r="A22" s="28" t="s">
        <v>93</v>
      </c>
      <c r="B22" s="4"/>
      <c r="C22" s="5"/>
      <c r="D22" s="4"/>
    </row>
    <row r="23" spans="1:7" x14ac:dyDescent="0.25">
      <c r="C23" s="3"/>
    </row>
    <row r="24" spans="1:7" x14ac:dyDescent="0.25">
      <c r="E24" t="s">
        <v>37</v>
      </c>
      <c r="F24" t="s">
        <v>43</v>
      </c>
    </row>
    <row r="25" spans="1:7" x14ac:dyDescent="0.25">
      <c r="A25" t="s">
        <v>4</v>
      </c>
      <c r="C25" t="s">
        <v>35</v>
      </c>
      <c r="E25" t="s">
        <v>36</v>
      </c>
      <c r="F25" t="s">
        <v>44</v>
      </c>
    </row>
    <row r="26" spans="1:7" x14ac:dyDescent="0.25">
      <c r="C26" s="16" t="s">
        <v>45</v>
      </c>
      <c r="E26" s="16" t="s">
        <v>45</v>
      </c>
      <c r="F26" s="16" t="s">
        <v>45</v>
      </c>
    </row>
    <row r="27" spans="1:7" x14ac:dyDescent="0.25">
      <c r="A27" t="s">
        <v>5</v>
      </c>
      <c r="C27" s="2">
        <v>60</v>
      </c>
      <c r="D27" t="s">
        <v>107</v>
      </c>
      <c r="E27" s="2">
        <f>ROUND(C27*1.08,2)</f>
        <v>64.8</v>
      </c>
      <c r="F27" s="2">
        <f>ROUND(E27*1.03,2)</f>
        <v>66.739999999999995</v>
      </c>
    </row>
    <row r="28" spans="1:7" s="75" customFormat="1" x14ac:dyDescent="0.25">
      <c r="A28" s="78" t="s">
        <v>128</v>
      </c>
      <c r="C28" s="77">
        <f>ROUND(C27/60,2)</f>
        <v>1</v>
      </c>
      <c r="E28" s="77">
        <f>ROUND(E27/60,2)</f>
        <v>1.08</v>
      </c>
      <c r="F28" s="77">
        <f>ROUND(F27/60,2)</f>
        <v>1.1100000000000001</v>
      </c>
    </row>
    <row r="29" spans="1:7" s="75" customFormat="1" x14ac:dyDescent="0.25">
      <c r="A29" s="78" t="s">
        <v>129</v>
      </c>
      <c r="C29" s="79">
        <f>ROUND(C27/60/7,4)</f>
        <v>0.1429</v>
      </c>
      <c r="E29" s="79">
        <f>ROUND(E27/60/7,4)</f>
        <v>0.15429999999999999</v>
      </c>
      <c r="F29" s="79">
        <f>ROUND(F27/60/7,4)</f>
        <v>0.15890000000000001</v>
      </c>
    </row>
    <row r="30" spans="1:7" s="21" customFormat="1" x14ac:dyDescent="0.25">
      <c r="A30" s="21" t="s">
        <v>121</v>
      </c>
      <c r="B30" s="21" t="s">
        <v>122</v>
      </c>
      <c r="C30" s="23">
        <f>ROUND(C27/7,2)</f>
        <v>8.57</v>
      </c>
      <c r="D30" s="21" t="s">
        <v>33</v>
      </c>
      <c r="E30" s="23">
        <f>ROUND(E$27/7,2)</f>
        <v>9.26</v>
      </c>
      <c r="F30" s="23">
        <f>ROUND(F$27/7,2)</f>
        <v>9.5299999999999994</v>
      </c>
    </row>
    <row r="31" spans="1:7" x14ac:dyDescent="0.25">
      <c r="A31" t="s">
        <v>27</v>
      </c>
      <c r="B31" s="21">
        <v>1</v>
      </c>
      <c r="C31" s="23">
        <f>ROUND(C$30*$B31,2)</f>
        <v>8.57</v>
      </c>
      <c r="D31" t="s">
        <v>33</v>
      </c>
      <c r="E31" s="23">
        <f>ROUND(E$30*$B31,2)</f>
        <v>9.26</v>
      </c>
      <c r="F31" s="23">
        <f>ROUND(F$30*$B31,2)</f>
        <v>9.5299999999999994</v>
      </c>
      <c r="G31" s="29"/>
    </row>
    <row r="32" spans="1:7" x14ac:dyDescent="0.25">
      <c r="A32" t="s">
        <v>28</v>
      </c>
      <c r="B32" s="21">
        <v>2</v>
      </c>
      <c r="C32" s="23">
        <f t="shared" ref="C32:F38" si="0">ROUND(C$30*$B32,2)</f>
        <v>17.14</v>
      </c>
      <c r="D32" t="s">
        <v>33</v>
      </c>
      <c r="E32" s="23">
        <f t="shared" si="0"/>
        <v>18.52</v>
      </c>
      <c r="F32" s="23">
        <f t="shared" si="0"/>
        <v>19.059999999999999</v>
      </c>
    </row>
    <row r="33" spans="1:8" x14ac:dyDescent="0.25">
      <c r="A33" t="s">
        <v>29</v>
      </c>
      <c r="B33" s="21">
        <v>3</v>
      </c>
      <c r="C33" s="23">
        <f t="shared" si="0"/>
        <v>25.71</v>
      </c>
      <c r="D33" t="s">
        <v>33</v>
      </c>
      <c r="E33" s="23">
        <f t="shared" si="0"/>
        <v>27.78</v>
      </c>
      <c r="F33" s="23">
        <f t="shared" si="0"/>
        <v>28.59</v>
      </c>
    </row>
    <row r="34" spans="1:8" x14ac:dyDescent="0.25">
      <c r="A34" t="s">
        <v>30</v>
      </c>
      <c r="B34" s="21">
        <v>4</v>
      </c>
      <c r="C34" s="23">
        <f t="shared" si="0"/>
        <v>34.28</v>
      </c>
      <c r="D34" t="s">
        <v>33</v>
      </c>
      <c r="E34" s="23">
        <f t="shared" si="0"/>
        <v>37.04</v>
      </c>
      <c r="F34" s="23">
        <f t="shared" si="0"/>
        <v>38.119999999999997</v>
      </c>
    </row>
    <row r="35" spans="1:8" x14ac:dyDescent="0.25">
      <c r="A35" t="s">
        <v>25</v>
      </c>
      <c r="B35" s="21">
        <v>5.5</v>
      </c>
      <c r="C35" s="23">
        <f t="shared" si="0"/>
        <v>47.14</v>
      </c>
      <c r="D35" t="s">
        <v>33</v>
      </c>
      <c r="E35" s="23">
        <f t="shared" si="0"/>
        <v>50.93</v>
      </c>
      <c r="F35" s="23">
        <f t="shared" si="0"/>
        <v>52.42</v>
      </c>
    </row>
    <row r="36" spans="1:8" x14ac:dyDescent="0.25">
      <c r="A36" t="s">
        <v>26</v>
      </c>
      <c r="B36" s="21">
        <v>7.5</v>
      </c>
      <c r="C36" s="23">
        <f t="shared" si="0"/>
        <v>64.28</v>
      </c>
      <c r="D36" t="s">
        <v>33</v>
      </c>
      <c r="E36" s="23">
        <f t="shared" si="0"/>
        <v>69.45</v>
      </c>
      <c r="F36" s="23">
        <f t="shared" si="0"/>
        <v>71.48</v>
      </c>
    </row>
    <row r="37" spans="1:8" x14ac:dyDescent="0.25">
      <c r="A37" t="s">
        <v>31</v>
      </c>
      <c r="B37" s="21">
        <v>10.5</v>
      </c>
      <c r="C37" s="23">
        <f t="shared" si="0"/>
        <v>89.99</v>
      </c>
      <c r="D37" t="s">
        <v>33</v>
      </c>
      <c r="E37" s="23">
        <f t="shared" si="0"/>
        <v>97.23</v>
      </c>
      <c r="F37" s="23">
        <f t="shared" si="0"/>
        <v>100.07</v>
      </c>
    </row>
    <row r="38" spans="1:8" x14ac:dyDescent="0.25">
      <c r="A38" t="s">
        <v>32</v>
      </c>
      <c r="B38" s="21">
        <v>15</v>
      </c>
      <c r="C38" s="23">
        <f t="shared" si="0"/>
        <v>128.55000000000001</v>
      </c>
      <c r="D38" t="s">
        <v>33</v>
      </c>
      <c r="E38" s="23">
        <f t="shared" si="0"/>
        <v>138.9</v>
      </c>
      <c r="F38" s="23">
        <f t="shared" si="0"/>
        <v>142.94999999999999</v>
      </c>
    </row>
    <row r="39" spans="1:8" x14ac:dyDescent="0.25">
      <c r="A39" t="s">
        <v>58</v>
      </c>
      <c r="C39" s="17">
        <f>ROUND(C27/60/7*14.05/100,4)</f>
        <v>2.01E-2</v>
      </c>
      <c r="D39" t="s">
        <v>59</v>
      </c>
      <c r="E39" s="17">
        <f>ROUND(E27/60/7*14.05/100,4)</f>
        <v>2.1700000000000001E-2</v>
      </c>
      <c r="F39" s="17">
        <f>ROUND(F27/60/7*14.05/100,4)</f>
        <v>2.23E-2</v>
      </c>
      <c r="H39" t="s">
        <v>60</v>
      </c>
    </row>
    <row r="40" spans="1:8" x14ac:dyDescent="0.25">
      <c r="C40" s="2"/>
    </row>
    <row r="41" spans="1:8" x14ac:dyDescent="0.25">
      <c r="A41" t="s">
        <v>6</v>
      </c>
      <c r="C41" s="2">
        <v>40</v>
      </c>
      <c r="D41" s="21" t="s">
        <v>107</v>
      </c>
      <c r="E41" s="2">
        <f t="shared" ref="E41" si="1">ROUND(C41*1.08,2)</f>
        <v>43.2</v>
      </c>
      <c r="F41" s="2">
        <f t="shared" ref="F41" si="2">ROUND(E41*1.03,2)</f>
        <v>44.5</v>
      </c>
    </row>
    <row r="42" spans="1:8" s="75" customFormat="1" x14ac:dyDescent="0.25">
      <c r="A42" s="78" t="s">
        <v>128</v>
      </c>
      <c r="C42" s="77">
        <f>ROUND(C41/60,2)</f>
        <v>0.67</v>
      </c>
      <c r="E42" s="77">
        <f>ROUND(E41/60,2)</f>
        <v>0.72</v>
      </c>
      <c r="F42" s="77">
        <f>ROUND(F41/60,2)</f>
        <v>0.74</v>
      </c>
    </row>
    <row r="43" spans="1:8" s="75" customFormat="1" x14ac:dyDescent="0.25">
      <c r="A43" s="78" t="s">
        <v>129</v>
      </c>
      <c r="C43" s="79">
        <f>ROUND(C41/60/7,4)</f>
        <v>9.5200000000000007E-2</v>
      </c>
      <c r="E43" s="79">
        <f>ROUND(E41/60/7,4)</f>
        <v>0.10290000000000001</v>
      </c>
      <c r="F43" s="79">
        <f>ROUND(F41/60/7,4)</f>
        <v>0.106</v>
      </c>
    </row>
    <row r="44" spans="1:8" s="21" customFormat="1" x14ac:dyDescent="0.25">
      <c r="A44" s="21" t="s">
        <v>121</v>
      </c>
      <c r="C44" s="23">
        <f>ROUND(C41/7,2)</f>
        <v>5.71</v>
      </c>
      <c r="D44" s="21" t="s">
        <v>33</v>
      </c>
      <c r="E44" s="23">
        <f>ROUND(E41/7,2)</f>
        <v>6.17</v>
      </c>
      <c r="F44" s="23">
        <f>ROUND(F41/7,2)</f>
        <v>6.36</v>
      </c>
    </row>
    <row r="45" spans="1:8" x14ac:dyDescent="0.25">
      <c r="A45" t="s">
        <v>61</v>
      </c>
      <c r="C45" s="17">
        <f>ROUND(C41/60/7*13.42/100,4)</f>
        <v>1.2800000000000001E-2</v>
      </c>
      <c r="D45" t="s">
        <v>59</v>
      </c>
      <c r="E45" s="17">
        <f>ROUND(E41/60/7*13.42/100,4)</f>
        <v>1.38E-2</v>
      </c>
      <c r="F45" s="17">
        <f>ROUND(F41/60/7*13.42/100,4)</f>
        <v>1.4200000000000001E-2</v>
      </c>
      <c r="H45" t="s">
        <v>62</v>
      </c>
    </row>
    <row r="46" spans="1:8" x14ac:dyDescent="0.25">
      <c r="A46" t="s">
        <v>72</v>
      </c>
      <c r="C46" s="2">
        <v>8.9</v>
      </c>
      <c r="D46" s="21" t="s">
        <v>33</v>
      </c>
      <c r="E46" s="2">
        <f>ROUND(C46*1.08,2)</f>
        <v>9.61</v>
      </c>
      <c r="F46" s="23">
        <f>ROUND(E46*1.03,2)</f>
        <v>9.9</v>
      </c>
    </row>
    <row r="47" spans="1:8" x14ac:dyDescent="0.25">
      <c r="C47" s="2"/>
    </row>
    <row r="48" spans="1:8" x14ac:dyDescent="0.25">
      <c r="A48" t="s">
        <v>53</v>
      </c>
      <c r="C48" s="2"/>
    </row>
    <row r="49" spans="1:10" x14ac:dyDescent="0.25">
      <c r="C49" s="16" t="s">
        <v>45</v>
      </c>
    </row>
    <row r="50" spans="1:10" x14ac:dyDescent="0.25">
      <c r="A50" t="s">
        <v>13</v>
      </c>
      <c r="C50" s="80">
        <f>ROUND(C29*C19,2)</f>
        <v>53.3</v>
      </c>
      <c r="D50" t="s">
        <v>33</v>
      </c>
      <c r="E50" s="2"/>
      <c r="F50" s="2"/>
    </row>
    <row r="51" spans="1:10" x14ac:dyDescent="0.25">
      <c r="A51" t="s">
        <v>14</v>
      </c>
      <c r="C51" s="80">
        <f>ROUND(C43*C20,2)</f>
        <v>70.83</v>
      </c>
      <c r="D51" t="s">
        <v>33</v>
      </c>
      <c r="E51" s="2"/>
      <c r="F51" s="2"/>
    </row>
    <row r="52" spans="1:10" x14ac:dyDescent="0.25">
      <c r="A52" s="18" t="s">
        <v>73</v>
      </c>
      <c r="B52" s="18"/>
      <c r="C52" s="19">
        <f>C46</f>
        <v>8.9</v>
      </c>
      <c r="D52" s="18" t="s">
        <v>33</v>
      </c>
      <c r="E52" s="19">
        <f>E46</f>
        <v>9.61</v>
      </c>
      <c r="F52" s="19">
        <f>F46</f>
        <v>9.9</v>
      </c>
    </row>
    <row r="53" spans="1:10" x14ac:dyDescent="0.25">
      <c r="C53" s="2"/>
      <c r="E53" s="2"/>
      <c r="F53" s="2"/>
      <c r="J53" s="21"/>
    </row>
    <row r="55" spans="1:10" x14ac:dyDescent="0.25">
      <c r="A55" s="10" t="s">
        <v>23</v>
      </c>
    </row>
    <row r="57" spans="1:10" x14ac:dyDescent="0.25">
      <c r="A57" t="s">
        <v>24</v>
      </c>
      <c r="B57" t="s">
        <v>10</v>
      </c>
      <c r="D57" t="s">
        <v>25</v>
      </c>
      <c r="E57" t="s">
        <v>69</v>
      </c>
    </row>
    <row r="58" spans="1:10" x14ac:dyDescent="0.25">
      <c r="B58" t="s">
        <v>55</v>
      </c>
      <c r="D58">
        <v>190</v>
      </c>
      <c r="E58" t="s">
        <v>54</v>
      </c>
      <c r="F58" t="s">
        <v>57</v>
      </c>
      <c r="G58" s="16"/>
    </row>
    <row r="59" spans="1:10" x14ac:dyDescent="0.25">
      <c r="B59" t="s">
        <v>11</v>
      </c>
      <c r="D59">
        <v>12</v>
      </c>
      <c r="E59" t="s">
        <v>34</v>
      </c>
    </row>
    <row r="60" spans="1:10" x14ac:dyDescent="0.25">
      <c r="B60" t="s">
        <v>56</v>
      </c>
      <c r="D60">
        <v>455</v>
      </c>
      <c r="E60" t="s">
        <v>54</v>
      </c>
      <c r="F60" t="s">
        <v>57</v>
      </c>
      <c r="G60" s="16"/>
    </row>
    <row r="61" spans="1:10" s="18" customFormat="1" x14ac:dyDescent="0.25">
      <c r="A61" s="18" t="s">
        <v>74</v>
      </c>
      <c r="G61" s="20"/>
    </row>
    <row r="63" spans="1:10" x14ac:dyDescent="0.25">
      <c r="A63" s="4" t="s">
        <v>63</v>
      </c>
    </row>
    <row r="65" spans="1:4" x14ac:dyDescent="0.25">
      <c r="A65" t="s">
        <v>38</v>
      </c>
    </row>
    <row r="66" spans="1:4" x14ac:dyDescent="0.25">
      <c r="A66" t="s">
        <v>39</v>
      </c>
    </row>
    <row r="68" spans="1:4" x14ac:dyDescent="0.25">
      <c r="A68" s="4" t="s">
        <v>66</v>
      </c>
    </row>
    <row r="71" spans="1:4" x14ac:dyDescent="0.25">
      <c r="D71" s="17"/>
    </row>
  </sheetData>
  <sheetProtection password="DB81" sheet="1" objects="1" scenarios="1"/>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Rahmen Darstellung</vt:lpstr>
      <vt:lpstr>Abrechnung hU und Flächen</vt:lpstr>
      <vt:lpstr>Rahmen Gesamt</vt:lpstr>
    </vt:vector>
  </TitlesOfParts>
  <Company>LWV-Hessen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Träbing, Michael</dc:creator>
  <cp:lastModifiedBy>Träbing, Michael</cp:lastModifiedBy>
  <cp:lastPrinted>2022-12-04T13:20:00Z</cp:lastPrinted>
  <dcterms:created xsi:type="dcterms:W3CDTF">2022-10-31T13:11:10Z</dcterms:created>
  <dcterms:modified xsi:type="dcterms:W3CDTF">2023-08-16T05:48:04Z</dcterms:modified>
</cp:coreProperties>
</file>